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Sugar and Sweeteners Outlook\SSYB\SSYB_Tables\"/>
    </mc:Choice>
  </mc:AlternateContent>
  <xr:revisionPtr revIDLastSave="0" documentId="13_ncr:1_{237D8B6A-0122-4BF0-B8BF-FB6B23FA853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ontents" sheetId="2" r:id="rId1"/>
    <sheet name="Table59a" sheetId="1" r:id="rId2"/>
    <sheet name="Table59b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03" i="1" l="1"/>
  <c r="C18" i="3"/>
  <c r="E18" i="3" s="1"/>
  <c r="B18" i="3"/>
  <c r="D18" i="3" s="1"/>
  <c r="E17" i="3"/>
  <c r="D17" i="3"/>
  <c r="E16" i="3"/>
  <c r="D16" i="3"/>
  <c r="E15" i="3"/>
  <c r="D15" i="3"/>
  <c r="E14" i="3"/>
  <c r="D14" i="3"/>
  <c r="E11" i="3"/>
  <c r="C11" i="3"/>
  <c r="D11" i="3" s="1"/>
  <c r="B11" i="3"/>
  <c r="E10" i="3"/>
  <c r="D10" i="3"/>
  <c r="E9" i="3"/>
  <c r="D9" i="3"/>
  <c r="E8" i="3"/>
  <c r="D8" i="3"/>
  <c r="E7" i="3"/>
  <c r="D7" i="3"/>
  <c r="D403" i="1" l="1"/>
  <c r="M21" i="1" l="1"/>
  <c r="L21" i="1"/>
  <c r="K21" i="1"/>
  <c r="J21" i="1"/>
  <c r="I21" i="1"/>
  <c r="H21" i="1"/>
  <c r="G21" i="1"/>
  <c r="F21" i="1"/>
  <c r="E21" i="1"/>
  <c r="D21" i="1"/>
  <c r="C21" i="1"/>
  <c r="B21" i="1"/>
  <c r="M36" i="1"/>
  <c r="L36" i="1"/>
  <c r="K36" i="1"/>
  <c r="J36" i="1"/>
  <c r="I36" i="1"/>
  <c r="H36" i="1"/>
  <c r="G36" i="1"/>
  <c r="F36" i="1"/>
  <c r="E36" i="1"/>
  <c r="D36" i="1"/>
  <c r="C36" i="1"/>
  <c r="B36" i="1"/>
  <c r="M51" i="1"/>
  <c r="L51" i="1"/>
  <c r="K51" i="1"/>
  <c r="J51" i="1"/>
  <c r="I51" i="1"/>
  <c r="H51" i="1"/>
  <c r="G51" i="1"/>
  <c r="F51" i="1"/>
  <c r="E51" i="1"/>
  <c r="D51" i="1"/>
  <c r="C51" i="1"/>
  <c r="B51" i="1"/>
  <c r="M66" i="1"/>
  <c r="L66" i="1"/>
  <c r="K66" i="1"/>
  <c r="J66" i="1"/>
  <c r="I66" i="1"/>
  <c r="H66" i="1"/>
  <c r="G66" i="1"/>
  <c r="F66" i="1"/>
  <c r="E66" i="1"/>
  <c r="D66" i="1"/>
  <c r="C66" i="1"/>
  <c r="B66" i="1"/>
  <c r="M88" i="1"/>
  <c r="L88" i="1"/>
  <c r="K88" i="1"/>
  <c r="J88" i="1"/>
  <c r="I88" i="1"/>
  <c r="H88" i="1"/>
  <c r="G88" i="1"/>
  <c r="F88" i="1"/>
  <c r="E88" i="1"/>
  <c r="D88" i="1"/>
  <c r="C88" i="1"/>
  <c r="B88" i="1"/>
  <c r="C403" i="1" l="1"/>
  <c r="B403" i="1"/>
  <c r="O403" i="1"/>
  <c r="M379" i="1"/>
  <c r="L379" i="1"/>
  <c r="K379" i="1"/>
  <c r="J379" i="1"/>
  <c r="I379" i="1"/>
  <c r="H379" i="1"/>
  <c r="G379" i="1"/>
  <c r="F379" i="1"/>
  <c r="E379" i="1"/>
  <c r="D379" i="1"/>
  <c r="C379" i="1"/>
  <c r="B379" i="1"/>
  <c r="O379" i="1"/>
  <c r="M355" i="1"/>
  <c r="L355" i="1"/>
  <c r="K355" i="1"/>
  <c r="J355" i="1"/>
  <c r="I355" i="1"/>
  <c r="H355" i="1"/>
  <c r="G355" i="1"/>
  <c r="F355" i="1"/>
  <c r="E355" i="1"/>
  <c r="D355" i="1"/>
  <c r="C355" i="1"/>
  <c r="B355" i="1"/>
  <c r="M331" i="1"/>
  <c r="L331" i="1"/>
  <c r="K331" i="1"/>
  <c r="J331" i="1"/>
  <c r="I331" i="1"/>
  <c r="H331" i="1"/>
  <c r="G331" i="1"/>
  <c r="F331" i="1"/>
  <c r="E331" i="1"/>
  <c r="D331" i="1"/>
  <c r="C331" i="1"/>
  <c r="B331" i="1"/>
  <c r="O307" i="1"/>
  <c r="M307" i="1"/>
  <c r="L307" i="1"/>
  <c r="K307" i="1"/>
  <c r="J307" i="1"/>
  <c r="I307" i="1"/>
  <c r="H307" i="1"/>
  <c r="G307" i="1"/>
  <c r="F307" i="1"/>
  <c r="E307" i="1"/>
  <c r="D307" i="1"/>
  <c r="C307" i="1"/>
  <c r="B307" i="1"/>
  <c r="O283" i="1"/>
  <c r="O256" i="1"/>
  <c r="O232" i="1"/>
  <c r="M112" i="1"/>
  <c r="L112" i="1"/>
  <c r="K112" i="1"/>
  <c r="J112" i="1"/>
  <c r="I112" i="1"/>
  <c r="H112" i="1"/>
  <c r="G112" i="1"/>
  <c r="F112" i="1"/>
  <c r="E112" i="1"/>
  <c r="D112" i="1"/>
  <c r="C112" i="1"/>
  <c r="B112" i="1"/>
  <c r="O134" i="1"/>
  <c r="O136" i="1" s="1"/>
  <c r="M136" i="1"/>
  <c r="L136" i="1"/>
  <c r="K136" i="1"/>
  <c r="J136" i="1"/>
  <c r="I136" i="1"/>
  <c r="H136" i="1"/>
  <c r="G136" i="1"/>
  <c r="F136" i="1"/>
  <c r="E136" i="1"/>
  <c r="D136" i="1"/>
  <c r="C136" i="1"/>
  <c r="B136" i="1"/>
  <c r="M160" i="1"/>
  <c r="L160" i="1"/>
  <c r="K160" i="1"/>
  <c r="J160" i="1"/>
  <c r="I160" i="1"/>
  <c r="H160" i="1"/>
  <c r="G160" i="1"/>
  <c r="F160" i="1"/>
  <c r="E160" i="1"/>
  <c r="D160" i="1"/>
  <c r="C160" i="1"/>
  <c r="B160" i="1"/>
  <c r="O160" i="1"/>
  <c r="M184" i="1"/>
  <c r="L184" i="1"/>
  <c r="K184" i="1"/>
  <c r="J184" i="1"/>
  <c r="I184" i="1"/>
  <c r="H184" i="1"/>
  <c r="G184" i="1"/>
  <c r="F184" i="1"/>
  <c r="E184" i="1"/>
  <c r="D184" i="1"/>
  <c r="C184" i="1"/>
  <c r="B184" i="1"/>
  <c r="O184" i="1"/>
  <c r="M208" i="1"/>
  <c r="L208" i="1"/>
  <c r="K208" i="1"/>
  <c r="J208" i="1"/>
  <c r="I208" i="1"/>
  <c r="H208" i="1"/>
  <c r="G208" i="1"/>
  <c r="F208" i="1"/>
  <c r="E208" i="1"/>
  <c r="D208" i="1"/>
  <c r="C208" i="1"/>
  <c r="B208" i="1"/>
  <c r="O208" i="1"/>
  <c r="M232" i="1"/>
  <c r="L232" i="1"/>
  <c r="K232" i="1"/>
  <c r="J232" i="1"/>
  <c r="I232" i="1"/>
  <c r="H232" i="1"/>
  <c r="G232" i="1"/>
  <c r="F232" i="1"/>
  <c r="E232" i="1"/>
  <c r="D232" i="1"/>
  <c r="C232" i="1"/>
  <c r="B232" i="1"/>
  <c r="M256" i="1"/>
  <c r="L256" i="1"/>
  <c r="K256" i="1"/>
  <c r="J256" i="1"/>
  <c r="I256" i="1"/>
  <c r="H256" i="1"/>
  <c r="G256" i="1"/>
  <c r="F256" i="1"/>
  <c r="E256" i="1"/>
  <c r="D256" i="1"/>
  <c r="C256" i="1"/>
  <c r="B256" i="1"/>
  <c r="M283" i="1"/>
  <c r="L283" i="1"/>
  <c r="K283" i="1"/>
  <c r="J283" i="1"/>
  <c r="I283" i="1"/>
  <c r="H283" i="1"/>
  <c r="G283" i="1"/>
  <c r="F283" i="1"/>
  <c r="E283" i="1"/>
  <c r="D283" i="1"/>
  <c r="C283" i="1"/>
  <c r="B283" i="1"/>
  <c r="O110" i="1"/>
  <c r="O112" i="1" s="1"/>
  <c r="O86" i="1"/>
  <c r="O88" i="1" s="1"/>
  <c r="O64" i="1"/>
  <c r="O66" i="1" s="1"/>
  <c r="N401" i="1" l="1"/>
  <c r="N400" i="1"/>
  <c r="N398" i="1"/>
  <c r="N397" i="1"/>
  <c r="N395" i="1"/>
  <c r="N394" i="1"/>
  <c r="N393" i="1"/>
  <c r="N391" i="1"/>
  <c r="N389" i="1"/>
  <c r="N388" i="1"/>
  <c r="N387" i="1"/>
  <c r="N386" i="1"/>
  <c r="N385" i="1"/>
  <c r="N384" i="1"/>
  <c r="N383" i="1"/>
  <c r="N403" i="1" l="1"/>
  <c r="N377" i="1"/>
  <c r="N376" i="1"/>
  <c r="N374" i="1"/>
  <c r="N373" i="1"/>
  <c r="N371" i="1"/>
  <c r="N370" i="1"/>
  <c r="N369" i="1"/>
  <c r="N367" i="1"/>
  <c r="N365" i="1"/>
  <c r="N364" i="1"/>
  <c r="N363" i="1"/>
  <c r="N362" i="1"/>
  <c r="N361" i="1"/>
  <c r="N360" i="1"/>
  <c r="N359" i="1"/>
  <c r="N13" i="1"/>
  <c r="N379" i="1" l="1"/>
  <c r="N287" i="1"/>
  <c r="N288" i="1"/>
  <c r="N289" i="1"/>
  <c r="N290" i="1"/>
  <c r="N291" i="1"/>
  <c r="N292" i="1"/>
  <c r="N293" i="1"/>
  <c r="O19" i="1" l="1"/>
  <c r="O21" i="1" s="1"/>
  <c r="N19" i="1"/>
  <c r="N16" i="1"/>
  <c r="N15" i="1"/>
  <c r="N14" i="1"/>
  <c r="N21" i="1" s="1"/>
  <c r="O49" i="1"/>
  <c r="O51" i="1" s="1"/>
  <c r="N347" i="1" l="1"/>
  <c r="N346" i="1"/>
  <c r="N345" i="1"/>
  <c r="N343" i="1"/>
  <c r="N341" i="1"/>
  <c r="N340" i="1"/>
  <c r="N339" i="1"/>
  <c r="N338" i="1"/>
  <c r="N337" i="1"/>
  <c r="N336" i="1"/>
  <c r="N335" i="1"/>
  <c r="N311" i="1"/>
  <c r="N312" i="1"/>
  <c r="N313" i="1"/>
  <c r="N314" i="1"/>
  <c r="N315" i="1"/>
  <c r="N316" i="1"/>
  <c r="N317" i="1"/>
  <c r="N319" i="1" l="1"/>
  <c r="N328" i="1"/>
  <c r="N301" i="1"/>
  <c r="N302" i="1"/>
  <c r="N329" i="1"/>
  <c r="N326" i="1"/>
  <c r="N325" i="1"/>
  <c r="O325" i="1" s="1"/>
  <c r="O331" i="1" s="1"/>
  <c r="N297" i="1"/>
  <c r="N280" i="1"/>
  <c r="N281" i="1"/>
  <c r="N266" i="1"/>
  <c r="N265" i="1"/>
  <c r="N263" i="1"/>
  <c r="N262" i="1"/>
  <c r="N278" i="1"/>
  <c r="N277" i="1"/>
  <c r="N274" i="1"/>
  <c r="N272" i="1"/>
  <c r="N271" i="1"/>
  <c r="N270" i="1"/>
  <c r="N268" i="1"/>
  <c r="N264" i="1"/>
  <c r="N261" i="1"/>
  <c r="N260" i="1"/>
  <c r="N212" i="1"/>
  <c r="N213" i="1"/>
  <c r="N214" i="1"/>
  <c r="N215" i="1"/>
  <c r="N216" i="1"/>
  <c r="N217" i="1"/>
  <c r="N218" i="1"/>
  <c r="N254" i="1"/>
  <c r="N253" i="1"/>
  <c r="N250" i="1"/>
  <c r="N248" i="1"/>
  <c r="N247" i="1"/>
  <c r="N246" i="1"/>
  <c r="N244" i="1"/>
  <c r="N242" i="1"/>
  <c r="N241" i="1"/>
  <c r="N240" i="1"/>
  <c r="N239" i="1"/>
  <c r="N238" i="1"/>
  <c r="N237" i="1"/>
  <c r="N236" i="1"/>
  <c r="N222" i="1"/>
  <c r="B226" i="1"/>
  <c r="N226" i="1" s="1"/>
  <c r="N230" i="1"/>
  <c r="N229" i="1"/>
  <c r="N224" i="1"/>
  <c r="N223" i="1"/>
  <c r="N220" i="1"/>
  <c r="N202" i="1"/>
  <c r="N200" i="1"/>
  <c r="N198" i="1"/>
  <c r="N206" i="1"/>
  <c r="N205" i="1"/>
  <c r="N199" i="1"/>
  <c r="N172" i="1"/>
  <c r="D154" i="1"/>
  <c r="C154" i="1"/>
  <c r="B154" i="1"/>
  <c r="N157" i="1"/>
  <c r="N145" i="1"/>
  <c r="N141" i="1"/>
  <c r="N182" i="1"/>
  <c r="N181" i="1"/>
  <c r="N178" i="1"/>
  <c r="N176" i="1"/>
  <c r="N174" i="1"/>
  <c r="N170" i="1"/>
  <c r="N169" i="1"/>
  <c r="N168" i="1"/>
  <c r="N167" i="1"/>
  <c r="N166" i="1"/>
  <c r="N165" i="1"/>
  <c r="N164" i="1"/>
  <c r="N158" i="1"/>
  <c r="N152" i="1"/>
  <c r="N151" i="1"/>
  <c r="N150" i="1"/>
  <c r="N148" i="1"/>
  <c r="N146" i="1"/>
  <c r="N144" i="1"/>
  <c r="N143" i="1"/>
  <c r="N142" i="1"/>
  <c r="N140" i="1"/>
  <c r="N134" i="1"/>
  <c r="N133" i="1"/>
  <c r="N130" i="1"/>
  <c r="N128" i="1"/>
  <c r="N127" i="1"/>
  <c r="N126" i="1"/>
  <c r="N124" i="1"/>
  <c r="N122" i="1"/>
  <c r="N121" i="1"/>
  <c r="N120" i="1"/>
  <c r="N119" i="1"/>
  <c r="N118" i="1"/>
  <c r="N117" i="1"/>
  <c r="N116" i="1"/>
  <c r="N93" i="1"/>
  <c r="N110" i="1"/>
  <c r="N109" i="1"/>
  <c r="N104" i="1"/>
  <c r="N103" i="1"/>
  <c r="N100" i="1"/>
  <c r="N98" i="1"/>
  <c r="N97" i="1"/>
  <c r="N96" i="1"/>
  <c r="N95" i="1"/>
  <c r="N94" i="1"/>
  <c r="N92" i="1"/>
  <c r="N78" i="1"/>
  <c r="N72" i="1"/>
  <c r="N70" i="1"/>
  <c r="N73" i="1"/>
  <c r="N74" i="1"/>
  <c r="N75" i="1"/>
  <c r="N76" i="1"/>
  <c r="N71" i="1"/>
  <c r="N85" i="1"/>
  <c r="N86" i="1"/>
  <c r="N55" i="1"/>
  <c r="N57" i="1"/>
  <c r="N58" i="1"/>
  <c r="N59" i="1"/>
  <c r="N60" i="1"/>
  <c r="N61" i="1"/>
  <c r="N56" i="1"/>
  <c r="N63" i="1"/>
  <c r="N64" i="1"/>
  <c r="N49" i="1"/>
  <c r="N48" i="1"/>
  <c r="N41" i="1"/>
  <c r="N46" i="1"/>
  <c r="N45" i="1"/>
  <c r="N44" i="1"/>
  <c r="N43" i="1"/>
  <c r="N40" i="1"/>
  <c r="O34" i="1"/>
  <c r="O36" i="1" s="1"/>
  <c r="N26" i="1"/>
  <c r="N34" i="1"/>
  <c r="N33" i="1"/>
  <c r="N31" i="1"/>
  <c r="N30" i="1"/>
  <c r="N29" i="1"/>
  <c r="N28" i="1"/>
  <c r="N25" i="1"/>
  <c r="N36" i="1" s="1"/>
  <c r="N175" i="1"/>
  <c r="N196" i="1"/>
  <c r="N188" i="1"/>
  <c r="N189" i="1"/>
  <c r="N190" i="1"/>
  <c r="N191" i="1"/>
  <c r="N192" i="1"/>
  <c r="N193" i="1"/>
  <c r="N194" i="1"/>
  <c r="N298" i="1"/>
  <c r="N299" i="1"/>
  <c r="N295" i="1"/>
  <c r="N304" i="1"/>
  <c r="N305" i="1"/>
  <c r="N51" i="1" l="1"/>
  <c r="N66" i="1"/>
  <c r="N88" i="1"/>
  <c r="N160" i="1"/>
  <c r="N232" i="1"/>
  <c r="N283" i="1"/>
  <c r="N256" i="1"/>
  <c r="N208" i="1"/>
  <c r="N307" i="1"/>
  <c r="N112" i="1"/>
  <c r="N136" i="1"/>
  <c r="N184" i="1"/>
  <c r="N154" i="1"/>
  <c r="N321" i="1" l="1"/>
  <c r="N322" i="1"/>
  <c r="N323" i="1"/>
  <c r="N331" i="1" l="1"/>
  <c r="N349" i="1"/>
  <c r="N350" i="1"/>
  <c r="O349" i="1" l="1"/>
  <c r="O355" i="1" s="1"/>
  <c r="N352" i="1"/>
  <c r="N353" i="1"/>
  <c r="N355" i="1" l="1"/>
</calcChain>
</file>

<file path=xl/sharedStrings.xml><?xml version="1.0" encoding="utf-8"?>
<sst xmlns="http://schemas.openxmlformats.org/spreadsheetml/2006/main" count="693" uniqueCount="98">
  <si>
    <t>------------------------------------------------------------------------------- Entries by month --------------------------------------------------------------------------</t>
  </si>
  <si>
    <t xml:space="preserve">Total </t>
  </si>
  <si>
    <t>Oct.</t>
  </si>
  <si>
    <t>Nov.</t>
  </si>
  <si>
    <t>Dec.</t>
  </si>
  <si>
    <t>Jan.</t>
  </si>
  <si>
    <t>Apr.</t>
  </si>
  <si>
    <t>May</t>
  </si>
  <si>
    <t>June</t>
  </si>
  <si>
    <t>July</t>
  </si>
  <si>
    <t>Aug.</t>
  </si>
  <si>
    <t xml:space="preserve"> El Salvador </t>
  </si>
  <si>
    <t xml:space="preserve"> Guatemala </t>
  </si>
  <si>
    <t xml:space="preserve"> Honduras </t>
  </si>
  <si>
    <t xml:space="preserve"> Nicaragua </t>
  </si>
  <si>
    <t>FY 2008</t>
  </si>
  <si>
    <t>FY 2009</t>
  </si>
  <si>
    <t xml:space="preserve"> Costa Rica  </t>
  </si>
  <si>
    <t xml:space="preserve"> Peru</t>
  </si>
  <si>
    <t xml:space="preserve"> Others</t>
  </si>
  <si>
    <t>FY 2010</t>
  </si>
  <si>
    <t>FY 2011</t>
  </si>
  <si>
    <t xml:space="preserve">CAFTA-DR </t>
  </si>
  <si>
    <t>FY 2012</t>
  </si>
  <si>
    <t xml:space="preserve"> Dominican Republic  </t>
  </si>
  <si>
    <t>Colombia</t>
  </si>
  <si>
    <t>FY 2013</t>
  </si>
  <si>
    <t xml:space="preserve"> Costa Rica (specialty)</t>
  </si>
  <si>
    <t xml:space="preserve"> Peru (specialty)</t>
  </si>
  <si>
    <t>FY 2014</t>
  </si>
  <si>
    <t>FY 2015</t>
  </si>
  <si>
    <t>FY 2016</t>
  </si>
  <si>
    <t>FY 2017</t>
  </si>
  <si>
    <t>FY 2018</t>
  </si>
  <si>
    <t>FY 2019</t>
  </si>
  <si>
    <t>FY 2020</t>
  </si>
  <si>
    <t>FY 2021</t>
  </si>
  <si>
    <t>N/A</t>
  </si>
  <si>
    <t>FY 2022</t>
  </si>
  <si>
    <t>1/ For details on items eligible for these TRQs, see CAFTA-DR Annex 3.3, U.S. Notes, pages 6-9:  CAFTA-DR Full Text, Tariff Schedules, U.S. General Notes and Appendix; and Federal Register Vol. 72, No. 244, December 20, 2007.</t>
  </si>
  <si>
    <t>Year, country</t>
  </si>
  <si>
    <t>Other TRQs</t>
  </si>
  <si>
    <t>Feb.</t>
  </si>
  <si>
    <t>Mar.</t>
  </si>
  <si>
    <t>Contact: Vidalina Abadam at USDA, Economic Research Service.</t>
  </si>
  <si>
    <t>Sep.</t>
  </si>
  <si>
    <t>FY 2023</t>
  </si>
  <si>
    <t xml:space="preserve">Note: Slight differences compared with data sources are due to rounding. </t>
  </si>
  <si>
    <t>FY 2024</t>
  </si>
  <si>
    <t xml:space="preserve"> Dominican Republic  2/</t>
  </si>
  <si>
    <t xml:space="preserve"> Peru 2/</t>
  </si>
  <si>
    <t>Peru 2/</t>
  </si>
  <si>
    <t>2/ The TRQ is zero due to a determination of a negative trade surplus for this country.</t>
  </si>
  <si>
    <t>CAFTA-DR</t>
  </si>
  <si>
    <r>
      <t xml:space="preserve">Source: USDA, Economic Research  Service, based on data from USDA, Foreign Agricultural Service </t>
    </r>
    <r>
      <rPr>
        <i/>
        <sz val="10"/>
        <rFont val="Arial"/>
        <family val="2"/>
      </rPr>
      <t>U.S. Sugar Monthly Import and Re-Exports</t>
    </r>
    <r>
      <rPr>
        <sz val="10"/>
        <rFont val="Arial"/>
        <family val="2"/>
      </rPr>
      <t xml:space="preserve"> report; U.S. Customs and Border Protection, </t>
    </r>
    <r>
      <rPr>
        <i/>
        <sz val="10"/>
        <rFont val="Arial"/>
        <family val="2"/>
      </rPr>
      <t>Weekly Commodity Status Report</t>
    </r>
    <r>
      <rPr>
        <sz val="10"/>
        <rFont val="Arial"/>
        <family val="2"/>
      </rPr>
      <t xml:space="preserve">. </t>
    </r>
  </si>
  <si>
    <t>FY 2025</t>
  </si>
  <si>
    <t>Entries</t>
  </si>
  <si>
    <t>Allocations 3/</t>
  </si>
  <si>
    <t>Panama (general)</t>
  </si>
  <si>
    <t>Panama (raw sugar)</t>
  </si>
  <si>
    <t>Panama (specialty)</t>
  </si>
  <si>
    <t>Canada (refined beet)</t>
  </si>
  <si>
    <t>Canada (refined cane)</t>
  </si>
  <si>
    <r>
      <t xml:space="preserve">A negative monthly entry reflects revisions in the U.S. Department of Homeland Security, Customs and Border Protection </t>
    </r>
    <r>
      <rPr>
        <i/>
        <sz val="10"/>
        <rFont val="Arial"/>
        <family val="2"/>
      </rPr>
      <t>Weekly Quota Status Report</t>
    </r>
    <r>
      <rPr>
        <sz val="10"/>
        <rFont val="Arial"/>
        <family val="2"/>
      </rPr>
      <t>.</t>
    </r>
  </si>
  <si>
    <t>The total allocations for the "Others" category in certain years are less than the total entries because some of the countries in this group have unlimited allocations; however, total entries were relatively small.</t>
  </si>
  <si>
    <t>3/ These free trade agreements' tariff rate quota (TRQ) allocations are established on a calendar year basis. Thus, entries in a fiscal year may exceed a calendar year allocations.</t>
  </si>
  <si>
    <t>Peru (specialty)</t>
  </si>
  <si>
    <t xml:space="preserve">CAFTA-DR = Central American and Dominican Republic; USMCA = U.S.-Mexico-Canada Agreement; TRQ = tariff-rate quota; N/A = not available. </t>
  </si>
  <si>
    <t>Table 59–U.S. sugar tariff-rate quota allocations and entries by month under free trade agreements, since fiscal year 2006</t>
  </si>
  <si>
    <t>Table 59a–U.S. sugar tariff-rate quota allocations and entries by month under free trade agreements, since fiscal year 2008</t>
  </si>
  <si>
    <t>Table 59b–U.S. sugar tariff-rate quota annual allocations and entries under free trade agreements, fiscal years 2006 and 2007</t>
  </si>
  <si>
    <t>Table 59b–U.S. sugar tariff-rate quota annual allocations and entries under free trade agreements, fiscal years 2006 and 2007 (Metric tons, raw value) 1/</t>
  </si>
  <si>
    <t>Countries</t>
  </si>
  <si>
    <t>Allocations</t>
  </si>
  <si>
    <t>Remaining</t>
  </si>
  <si>
    <t>Portion of</t>
  </si>
  <si>
    <t>balance</t>
  </si>
  <si>
    <t>allocation filled</t>
  </si>
  <si>
    <t>Percent</t>
  </si>
  <si>
    <t xml:space="preserve">2006  (CAFTA/DR) </t>
  </si>
  <si>
    <t>El Salvador (3/24/2006) 2/</t>
  </si>
  <si>
    <t>Nicaragua (4/01/2006) 2/</t>
  </si>
  <si>
    <t>Honduras (4/01/2006) 2/</t>
  </si>
  <si>
    <t>Guatemala (7/01/2006)</t>
  </si>
  <si>
    <t>Total CAFTA/DR</t>
  </si>
  <si>
    <t>2007 (CAFTA/DR TRQs)</t>
  </si>
  <si>
    <t xml:space="preserve">El Salvador </t>
  </si>
  <si>
    <t xml:space="preserve">Nicaragua </t>
  </si>
  <si>
    <t>Honduras</t>
  </si>
  <si>
    <t>Guatemala</t>
  </si>
  <si>
    <t>CAFTA-DR = Central American and Dominican Republic; TRQ = tariff-rate quota.</t>
  </si>
  <si>
    <t>1/ For details on items eligible for these TRQs, see CAFTA-DR Annex 3.3, U.S. Notes, pages 6-9;</t>
  </si>
  <si>
    <t>Full Text, Tariff Schedules, U.S. General Notes and Appendix. See Federal Register Volume 72, Number 244, December 20, 2007.</t>
  </si>
  <si>
    <t>2/ Date of U.S. Trade Representative announcement to implement the sugar tariff-rate quota.</t>
  </si>
  <si>
    <r>
      <t xml:space="preserve">Source: USDA, Economic Research  Service, based on data from U.S. Customs and Border Protection, </t>
    </r>
    <r>
      <rPr>
        <i/>
        <sz val="10"/>
        <rFont val="Arial"/>
        <family val="2"/>
      </rPr>
      <t>Weekly Commodity Status Report</t>
    </r>
    <r>
      <rPr>
        <sz val="10"/>
        <rFont val="Arial"/>
        <family val="2"/>
      </rPr>
      <t>.</t>
    </r>
  </si>
  <si>
    <t>Last updated 11/9/2006.</t>
  </si>
  <si>
    <t>Table 59a–U.S. sugar tariff-rate quota allocations and entries by month under free trade agreements, since fiscal year 2008 (Metric tons, raw value) 1/</t>
  </si>
  <si>
    <t>Last updated: 2/19/2025.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</si>
</sst>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m/d/yy;@"/>
    <numFmt numFmtId="165" formatCode="0.0"/>
  </numFmts>
  <fonts count="12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i/>
      <sz val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0" fontId="4" fillId="0" borderId="0"/>
    <xf numFmtId="0" fontId="4" fillId="0" borderId="0"/>
    <xf numFmtId="9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2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66">
    <xf numFmtId="0" fontId="0" fillId="0" borderId="0" xfId="0"/>
    <xf numFmtId="0" fontId="4" fillId="0" borderId="0" xfId="0" applyFont="1"/>
    <xf numFmtId="0" fontId="2" fillId="0" borderId="0" xfId="0" applyFont="1"/>
    <xf numFmtId="3" fontId="0" fillId="0" borderId="0" xfId="0" applyNumberFormat="1"/>
    <xf numFmtId="0" fontId="2" fillId="0" borderId="0" xfId="0" applyFont="1" applyAlignment="1">
      <alignment horizontal="left"/>
    </xf>
    <xf numFmtId="3" fontId="0" fillId="0" borderId="0" xfId="0" applyNumberFormat="1" applyAlignment="1">
      <alignment horizontal="right"/>
    </xf>
    <xf numFmtId="0" fontId="2" fillId="0" borderId="1" xfId="0" applyFont="1" applyBorder="1"/>
    <xf numFmtId="0" fontId="4" fillId="0" borderId="1" xfId="0" applyFont="1" applyBorder="1"/>
    <xf numFmtId="0" fontId="2" fillId="0" borderId="0" xfId="0" applyFont="1" applyAlignment="1">
      <alignment horizontal="left" indent="2"/>
    </xf>
    <xf numFmtId="0" fontId="4" fillId="0" borderId="0" xfId="0" applyFont="1" applyAlignment="1">
      <alignment horizontal="left"/>
    </xf>
    <xf numFmtId="0" fontId="4" fillId="0" borderId="0" xfId="0" quotePrefix="1" applyFont="1" applyAlignment="1">
      <alignment horizontal="left"/>
    </xf>
    <xf numFmtId="17" fontId="2" fillId="0" borderId="0" xfId="0" applyNumberFormat="1" applyFont="1" applyAlignment="1">
      <alignment horizontal="center"/>
    </xf>
    <xf numFmtId="17" fontId="0" fillId="0" borderId="0" xfId="0" applyNumberFormat="1" applyAlignment="1">
      <alignment horizontal="center"/>
    </xf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right"/>
    </xf>
    <xf numFmtId="164" fontId="5" fillId="0" borderId="1" xfId="0" quotePrefix="1" applyNumberFormat="1" applyFont="1" applyBorder="1" applyAlignment="1">
      <alignment horizontal="center"/>
    </xf>
    <xf numFmtId="14" fontId="5" fillId="0" borderId="1" xfId="0" quotePrefix="1" applyNumberFormat="1" applyFont="1" applyBorder="1" applyAlignment="1">
      <alignment horizontal="center"/>
    </xf>
    <xf numFmtId="17" fontId="5" fillId="0" borderId="1" xfId="0" quotePrefix="1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17" fontId="3" fillId="0" borderId="1" xfId="0" applyNumberFormat="1" applyFont="1" applyBorder="1" applyAlignment="1">
      <alignment horizontal="center"/>
    </xf>
    <xf numFmtId="0" fontId="0" fillId="0" borderId="1" xfId="0" applyBorder="1"/>
    <xf numFmtId="0" fontId="4" fillId="0" borderId="1" xfId="0" applyFont="1" applyBorder="1" applyAlignment="1">
      <alignment horizontal="right"/>
    </xf>
    <xf numFmtId="164" fontId="5" fillId="0" borderId="0" xfId="0" quotePrefix="1" applyNumberFormat="1" applyFont="1" applyAlignment="1">
      <alignment horizontal="center"/>
    </xf>
    <xf numFmtId="0" fontId="5" fillId="0" borderId="0" xfId="0" quotePrefix="1" applyFont="1" applyAlignment="1">
      <alignment horizontal="center"/>
    </xf>
    <xf numFmtId="17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quotePrefix="1"/>
    <xf numFmtId="3" fontId="4" fillId="0" borderId="0" xfId="0" applyNumberFormat="1" applyFont="1" applyAlignment="1">
      <alignment horizontal="right"/>
    </xf>
    <xf numFmtId="9" fontId="2" fillId="0" borderId="0" xfId="3" applyFill="1" applyBorder="1" applyAlignment="1">
      <alignment horizontal="right"/>
    </xf>
    <xf numFmtId="3" fontId="2" fillId="0" borderId="0" xfId="0" applyNumberFormat="1" applyFont="1"/>
    <xf numFmtId="3" fontId="0" fillId="0" borderId="0" xfId="0" applyNumberFormat="1" applyAlignment="1">
      <alignment horizontal="center"/>
    </xf>
    <xf numFmtId="3" fontId="2" fillId="0" borderId="0" xfId="0" applyNumberFormat="1" applyFont="1" applyAlignment="1">
      <alignment horizontal="right"/>
    </xf>
    <xf numFmtId="3" fontId="7" fillId="0" borderId="0" xfId="0" applyNumberFormat="1" applyFont="1"/>
    <xf numFmtId="3" fontId="7" fillId="0" borderId="0" xfId="0" applyNumberFormat="1" applyFont="1" applyAlignment="1">
      <alignment horizontal="center"/>
    </xf>
    <xf numFmtId="0" fontId="2" fillId="0" borderId="0" xfId="0" applyFont="1" applyAlignment="1">
      <alignment horizontal="left" indent="1"/>
    </xf>
    <xf numFmtId="37" fontId="2" fillId="0" borderId="0" xfId="4" applyNumberFormat="1" applyFont="1" applyFill="1" applyBorder="1" applyAlignment="1">
      <alignment horizontal="right"/>
    </xf>
    <xf numFmtId="1" fontId="2" fillId="0" borderId="0" xfId="0" applyNumberFormat="1" applyFont="1" applyAlignment="1">
      <alignment horizontal="right"/>
    </xf>
    <xf numFmtId="3" fontId="2" fillId="0" borderId="0" xfId="4" applyNumberFormat="1" applyFont="1" applyFill="1" applyBorder="1" applyAlignment="1">
      <alignment horizontal="right"/>
    </xf>
    <xf numFmtId="3" fontId="4" fillId="0" borderId="0" xfId="1" applyNumberFormat="1"/>
    <xf numFmtId="3" fontId="2" fillId="0" borderId="0" xfId="1" applyNumberFormat="1" applyFont="1"/>
    <xf numFmtId="0" fontId="2" fillId="0" borderId="1" xfId="0" applyFont="1" applyBorder="1" applyAlignment="1">
      <alignment horizontal="left" indent="1"/>
    </xf>
    <xf numFmtId="3" fontId="0" fillId="0" borderId="1" xfId="0" applyNumberFormat="1" applyBorder="1"/>
    <xf numFmtId="3" fontId="0" fillId="0" borderId="1" xfId="0" applyNumberFormat="1" applyBorder="1" applyAlignment="1">
      <alignment horizontal="right"/>
    </xf>
    <xf numFmtId="0" fontId="4" fillId="0" borderId="0" xfId="0" applyFont="1" applyAlignment="1">
      <alignment horizontal="left" vertical="top"/>
    </xf>
    <xf numFmtId="0" fontId="2" fillId="0" borderId="0" xfId="5" quotePrefix="1" applyFont="1" applyAlignment="1">
      <alignment vertical="center"/>
    </xf>
    <xf numFmtId="0" fontId="10" fillId="0" borderId="0" xfId="6" applyFont="1"/>
    <xf numFmtId="0" fontId="2" fillId="0" borderId="0" xfId="6"/>
    <xf numFmtId="0" fontId="11" fillId="0" borderId="0" xfId="7" applyAlignment="1" applyProtection="1"/>
    <xf numFmtId="0" fontId="9" fillId="0" borderId="0" xfId="6" applyFont="1"/>
    <xf numFmtId="0" fontId="2" fillId="0" borderId="1" xfId="6" applyBorder="1"/>
    <xf numFmtId="3" fontId="2" fillId="0" borderId="1" xfId="6" applyNumberFormat="1" applyBorder="1"/>
    <xf numFmtId="3" fontId="2" fillId="0" borderId="0" xfId="6" applyNumberFormat="1"/>
    <xf numFmtId="3" fontId="2" fillId="0" borderId="0" xfId="6" applyNumberFormat="1" applyAlignment="1">
      <alignment horizontal="center"/>
    </xf>
    <xf numFmtId="0" fontId="2" fillId="0" borderId="0" xfId="6" applyAlignment="1">
      <alignment horizontal="center"/>
    </xf>
    <xf numFmtId="3" fontId="2" fillId="0" borderId="1" xfId="6" applyNumberFormat="1" applyBorder="1" applyAlignment="1">
      <alignment horizontal="center"/>
    </xf>
    <xf numFmtId="14" fontId="2" fillId="0" borderId="1" xfId="6" applyNumberFormat="1" applyBorder="1" applyAlignment="1">
      <alignment horizontal="center"/>
    </xf>
    <xf numFmtId="0" fontId="2" fillId="0" borderId="1" xfId="6" applyBorder="1" applyAlignment="1">
      <alignment horizontal="center"/>
    </xf>
    <xf numFmtId="3" fontId="2" fillId="0" borderId="0" xfId="6" quotePrefix="1" applyNumberFormat="1" applyAlignment="1">
      <alignment horizontal="left"/>
    </xf>
    <xf numFmtId="0" fontId="2" fillId="0" borderId="0" xfId="6" applyAlignment="1">
      <alignment horizontal="left" indent="2"/>
    </xf>
    <xf numFmtId="165" fontId="2" fillId="0" borderId="0" xfId="6" applyNumberFormat="1"/>
    <xf numFmtId="0" fontId="2" fillId="0" borderId="0" xfId="6" applyAlignment="1">
      <alignment horizontal="left" indent="4"/>
    </xf>
    <xf numFmtId="3" fontId="2" fillId="0" borderId="0" xfId="6" quotePrefix="1" applyNumberFormat="1" applyAlignment="1">
      <alignment horizontal="right"/>
    </xf>
    <xf numFmtId="0" fontId="2" fillId="0" borderId="1" xfId="6" applyBorder="1" applyAlignment="1">
      <alignment horizontal="left" indent="4"/>
    </xf>
    <xf numFmtId="0" fontId="2" fillId="0" borderId="0" xfId="6" applyAlignment="1">
      <alignment wrapText="1"/>
    </xf>
  </cellXfs>
  <cellStyles count="8">
    <cellStyle name="Comma" xfId="4" builtinId="3"/>
    <cellStyle name="Hyperlink 2" xfId="7" xr:uid="{C4BE8EE7-22F8-477E-B4B0-A6DCABC1B14E}"/>
    <cellStyle name="Normal" xfId="0" builtinId="0"/>
    <cellStyle name="Normal 10" xfId="1" xr:uid="{00000000-0005-0000-0000-000002000000}"/>
    <cellStyle name="Normal 2" xfId="2" xr:uid="{00000000-0005-0000-0000-000003000000}"/>
    <cellStyle name="Normal 2 2" xfId="6" xr:uid="{2277F82C-D6A1-49CA-8D2B-CEC4C378AB03}"/>
    <cellStyle name="Normal 25" xfId="5" xr:uid="{7DE2424E-ED60-4227-80DB-425560226D17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205913-B207-4178-B5FC-5483536264E4}">
  <dimension ref="A1:A7"/>
  <sheetViews>
    <sheetView tabSelected="1" workbookViewId="0"/>
  </sheetViews>
  <sheetFormatPr defaultRowHeight="12.75" x14ac:dyDescent="0.2"/>
  <cols>
    <col min="1" max="16384" width="9.140625" style="48"/>
  </cols>
  <sheetData>
    <row r="1" spans="1:1" x14ac:dyDescent="0.2">
      <c r="A1" s="47" t="s">
        <v>68</v>
      </c>
    </row>
    <row r="2" spans="1:1" x14ac:dyDescent="0.2">
      <c r="A2" s="49" t="s">
        <v>69</v>
      </c>
    </row>
    <row r="3" spans="1:1" x14ac:dyDescent="0.2">
      <c r="A3" s="49" t="s">
        <v>70</v>
      </c>
    </row>
    <row r="4" spans="1:1" x14ac:dyDescent="0.2">
      <c r="A4" s="50"/>
    </row>
    <row r="5" spans="1:1" x14ac:dyDescent="0.2">
      <c r="A5" s="50" t="s">
        <v>97</v>
      </c>
    </row>
    <row r="7" spans="1:1" x14ac:dyDescent="0.2">
      <c r="A7" s="50" t="s">
        <v>44</v>
      </c>
    </row>
  </sheetData>
  <hyperlinks>
    <hyperlink ref="A2" location="Table59a!A1" display="Table 59a–U.S. sugar tariff-rate quota allocations and entries by month under Free Trade Agreements, since fiscal year 2008" xr:uid="{B50038BA-58A7-4C63-85B0-583A19779587}"/>
    <hyperlink ref="A3" location="Table59b!A1" display="Table 59b–U.S. sugar tariff-rate quota annual allocations and entries under Free Trade Agreements, fiscal years 2006 and 2007" xr:uid="{7E4B988D-E380-466D-A73B-5E919814AA7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pageSetUpPr fitToPage="1"/>
  </sheetPr>
  <dimension ref="A1:R413"/>
  <sheetViews>
    <sheetView zoomScale="80" zoomScaleNormal="80" workbookViewId="0">
      <pane xSplit="1" ySplit="6" topLeftCell="B7" activePane="bottomRight" state="frozen"/>
      <selection pane="topRight" activeCell="B1" sqref="B1"/>
      <selection pane="bottomLeft" activeCell="A8" sqref="A8"/>
      <selection pane="bottomRight"/>
    </sheetView>
  </sheetViews>
  <sheetFormatPr defaultRowHeight="12.75" x14ac:dyDescent="0.2"/>
  <cols>
    <col min="1" max="1" width="21.7109375" style="2" customWidth="1"/>
    <col min="14" max="14" width="8.140625" bestFit="1" customWidth="1"/>
    <col min="15" max="15" width="12.85546875" bestFit="1" customWidth="1"/>
    <col min="16" max="16" width="21" customWidth="1"/>
  </cols>
  <sheetData>
    <row r="1" spans="1:18" s="7" customFormat="1" ht="12.75" customHeight="1" x14ac:dyDescent="0.2">
      <c r="A1" s="6" t="s">
        <v>96</v>
      </c>
    </row>
    <row r="2" spans="1:18" s="1" customFormat="1" ht="12.75" customHeight="1" x14ac:dyDescent="0.2">
      <c r="A2" s="8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</row>
    <row r="3" spans="1:18" s="1" customFormat="1" ht="12.75" customHeight="1" x14ac:dyDescent="0.2">
      <c r="A3" s="8"/>
      <c r="B3" s="10" t="s">
        <v>0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8" s="1" customFormat="1" ht="12.75" customHeight="1" x14ac:dyDescent="0.2">
      <c r="A4" s="8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</row>
    <row r="5" spans="1:18" ht="12.75" customHeight="1" x14ac:dyDescent="0.2">
      <c r="A5" s="11" t="s">
        <v>40</v>
      </c>
      <c r="B5" s="12" t="s">
        <v>2</v>
      </c>
      <c r="C5" s="12" t="s">
        <v>3</v>
      </c>
      <c r="D5" s="12" t="s">
        <v>4</v>
      </c>
      <c r="E5" s="12" t="s">
        <v>5</v>
      </c>
      <c r="F5" s="11" t="s">
        <v>42</v>
      </c>
      <c r="G5" s="11" t="s">
        <v>43</v>
      </c>
      <c r="H5" s="12" t="s">
        <v>6</v>
      </c>
      <c r="I5" s="12" t="s">
        <v>7</v>
      </c>
      <c r="J5" s="12" t="s">
        <v>8</v>
      </c>
      <c r="K5" s="12" t="s">
        <v>9</v>
      </c>
      <c r="L5" s="12" t="s">
        <v>10</v>
      </c>
      <c r="M5" s="11" t="s">
        <v>45</v>
      </c>
      <c r="N5" s="13" t="s">
        <v>56</v>
      </c>
      <c r="O5" s="14" t="s">
        <v>57</v>
      </c>
    </row>
    <row r="6" spans="1:18" s="21" customFormat="1" ht="12.75" customHeight="1" x14ac:dyDescent="0.2">
      <c r="A6" s="15"/>
      <c r="B6" s="16"/>
      <c r="C6" s="16"/>
      <c r="D6" s="17"/>
      <c r="E6" s="17"/>
      <c r="F6" s="18"/>
      <c r="G6" s="19"/>
      <c r="H6" s="18"/>
      <c r="I6" s="18"/>
      <c r="J6" s="20"/>
      <c r="N6" s="22"/>
      <c r="O6" s="22"/>
    </row>
    <row r="7" spans="1:18" ht="12.75" customHeight="1" x14ac:dyDescent="0.2">
      <c r="A7" s="14"/>
      <c r="B7" s="23"/>
      <c r="C7" s="24"/>
      <c r="D7" s="25"/>
      <c r="E7" s="25"/>
      <c r="F7" s="25"/>
      <c r="G7" s="25"/>
      <c r="H7" s="25"/>
      <c r="I7" s="25"/>
      <c r="J7" s="25"/>
      <c r="O7" s="26"/>
    </row>
    <row r="8" spans="1:18" ht="12.75" customHeight="1" x14ac:dyDescent="0.2">
      <c r="A8" s="27"/>
      <c r="B8" s="27"/>
      <c r="C8" s="27"/>
      <c r="D8" s="27"/>
      <c r="E8" s="27"/>
      <c r="F8" s="27"/>
      <c r="G8" s="19"/>
      <c r="H8" s="27"/>
      <c r="I8" s="12"/>
      <c r="J8" s="27"/>
      <c r="K8" s="27"/>
      <c r="L8" s="27"/>
      <c r="M8" s="27"/>
      <c r="N8" s="27"/>
      <c r="O8" s="27"/>
      <c r="P8" s="28"/>
    </row>
    <row r="9" spans="1:18" ht="12.75" customHeight="1" x14ac:dyDescent="0.2">
      <c r="A9" s="4" t="s">
        <v>15</v>
      </c>
      <c r="B9" s="27"/>
      <c r="C9" s="27"/>
      <c r="D9" s="27"/>
      <c r="E9" s="27"/>
      <c r="F9" s="27"/>
      <c r="G9" s="27"/>
      <c r="H9" s="27"/>
      <c r="I9" s="12"/>
      <c r="J9" s="27"/>
      <c r="K9" s="27"/>
      <c r="L9" s="27"/>
      <c r="M9" s="27"/>
      <c r="N9" s="27"/>
      <c r="O9" s="27"/>
      <c r="P9" s="28"/>
    </row>
    <row r="10" spans="1:18" ht="12.75" customHeight="1" x14ac:dyDescent="0.2">
      <c r="A10" s="4" t="s">
        <v>53</v>
      </c>
      <c r="B10" s="27"/>
      <c r="C10" s="27"/>
      <c r="D10" s="27"/>
      <c r="E10" s="27"/>
      <c r="F10" s="27"/>
      <c r="G10" s="27"/>
      <c r="H10" s="27"/>
      <c r="I10" s="12"/>
      <c r="J10" s="27"/>
      <c r="K10" s="27"/>
      <c r="L10" s="27"/>
      <c r="M10" s="27"/>
      <c r="N10" s="27"/>
      <c r="O10" s="27"/>
      <c r="P10" s="28"/>
    </row>
    <row r="11" spans="1:18" ht="12.75" customHeight="1" x14ac:dyDescent="0.2">
      <c r="A11" s="2" t="s">
        <v>17</v>
      </c>
      <c r="B11" s="29" t="s">
        <v>37</v>
      </c>
      <c r="C11" s="29" t="s">
        <v>37</v>
      </c>
      <c r="D11" s="29" t="s">
        <v>37</v>
      </c>
      <c r="E11" s="29" t="s">
        <v>37</v>
      </c>
      <c r="F11" s="29" t="s">
        <v>37</v>
      </c>
      <c r="G11" s="29" t="s">
        <v>37</v>
      </c>
      <c r="H11" s="29" t="s">
        <v>37</v>
      </c>
      <c r="I11" s="29" t="s">
        <v>37</v>
      </c>
      <c r="J11" s="29" t="s">
        <v>37</v>
      </c>
      <c r="K11" s="29" t="s">
        <v>37</v>
      </c>
      <c r="L11" s="29" t="s">
        <v>37</v>
      </c>
      <c r="M11" s="29" t="s">
        <v>37</v>
      </c>
      <c r="N11" s="5" t="s">
        <v>37</v>
      </c>
      <c r="O11" s="30" t="s">
        <v>37</v>
      </c>
      <c r="P11" s="28"/>
    </row>
    <row r="12" spans="1:18" ht="12.75" customHeight="1" x14ac:dyDescent="0.2">
      <c r="A12" s="2" t="s">
        <v>49</v>
      </c>
      <c r="B12" s="29" t="s">
        <v>37</v>
      </c>
      <c r="C12" s="29" t="s">
        <v>37</v>
      </c>
      <c r="D12" s="29" t="s">
        <v>37</v>
      </c>
      <c r="E12" s="29" t="s">
        <v>37</v>
      </c>
      <c r="F12" s="29" t="s">
        <v>37</v>
      </c>
      <c r="G12" s="29" t="s">
        <v>37</v>
      </c>
      <c r="H12" s="29" t="s">
        <v>37</v>
      </c>
      <c r="I12" s="29" t="s">
        <v>37</v>
      </c>
      <c r="J12" s="29" t="s">
        <v>37</v>
      </c>
      <c r="K12" s="29" t="s">
        <v>37</v>
      </c>
      <c r="L12" s="29" t="s">
        <v>37</v>
      </c>
      <c r="M12" s="29" t="s">
        <v>37</v>
      </c>
      <c r="N12" s="5" t="s">
        <v>37</v>
      </c>
      <c r="O12" s="30" t="s">
        <v>37</v>
      </c>
      <c r="P12" s="28"/>
    </row>
    <row r="13" spans="1:18" ht="12.75" customHeight="1" x14ac:dyDescent="0.2">
      <c r="A13" s="2" t="s">
        <v>11</v>
      </c>
      <c r="B13" s="3">
        <v>0</v>
      </c>
      <c r="C13" s="3">
        <v>0</v>
      </c>
      <c r="D13" s="3">
        <v>0</v>
      </c>
      <c r="E13" s="3">
        <v>14.742000000000001</v>
      </c>
      <c r="F13" s="3">
        <v>24945.258000000002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5">
        <f>SUM(B13:M13)</f>
        <v>24960</v>
      </c>
      <c r="O13" s="3">
        <v>24960</v>
      </c>
      <c r="P13" s="3"/>
      <c r="Q13" s="3"/>
      <c r="R13" s="3"/>
    </row>
    <row r="14" spans="1:18" ht="12.75" customHeight="1" x14ac:dyDescent="0.2">
      <c r="A14" s="2" t="s">
        <v>12</v>
      </c>
      <c r="B14" s="3">
        <v>889</v>
      </c>
      <c r="C14" s="3">
        <v>0</v>
      </c>
      <c r="D14" s="3">
        <v>546</v>
      </c>
      <c r="E14" s="3">
        <v>10196.42</v>
      </c>
      <c r="F14" s="3">
        <v>960</v>
      </c>
      <c r="G14" s="3">
        <v>3982</v>
      </c>
      <c r="H14" s="3">
        <v>5866</v>
      </c>
      <c r="I14" s="3">
        <v>997</v>
      </c>
      <c r="J14" s="3">
        <v>774</v>
      </c>
      <c r="K14" s="3">
        <v>2</v>
      </c>
      <c r="L14" s="3">
        <v>437</v>
      </c>
      <c r="M14" s="3">
        <v>8779.5</v>
      </c>
      <c r="N14" s="5">
        <f t="shared" ref="N14:N16" si="0">SUM(B14:M14)</f>
        <v>33428.92</v>
      </c>
      <c r="O14" s="3">
        <v>33280</v>
      </c>
      <c r="P14" s="3"/>
      <c r="Q14" s="3"/>
      <c r="R14" s="3"/>
    </row>
    <row r="15" spans="1:18" ht="12.75" customHeight="1" x14ac:dyDescent="0.2">
      <c r="A15" s="2" t="s">
        <v>13</v>
      </c>
      <c r="B15" s="3">
        <v>480</v>
      </c>
      <c r="C15" s="3">
        <v>0</v>
      </c>
      <c r="D15" s="3">
        <v>0</v>
      </c>
      <c r="E15" s="3">
        <v>0</v>
      </c>
      <c r="F15" s="3">
        <v>0</v>
      </c>
      <c r="G15" s="3">
        <v>2470</v>
      </c>
      <c r="H15" s="3">
        <v>0</v>
      </c>
      <c r="I15" s="3">
        <v>856</v>
      </c>
      <c r="J15" s="3">
        <v>4993.5</v>
      </c>
      <c r="K15" s="3">
        <v>0</v>
      </c>
      <c r="L15" s="3">
        <v>0</v>
      </c>
      <c r="M15" s="3">
        <v>0</v>
      </c>
      <c r="N15" s="5">
        <f t="shared" si="0"/>
        <v>8799.5</v>
      </c>
      <c r="O15" s="3">
        <v>8320</v>
      </c>
      <c r="P15" s="3"/>
      <c r="Q15" s="3"/>
      <c r="R15" s="3"/>
    </row>
    <row r="16" spans="1:18" ht="12.75" customHeight="1" x14ac:dyDescent="0.2">
      <c r="A16" s="2" t="s">
        <v>14</v>
      </c>
      <c r="B16" s="3">
        <v>0</v>
      </c>
      <c r="C16" s="3">
        <v>0</v>
      </c>
      <c r="D16" s="3">
        <v>0</v>
      </c>
      <c r="E16" s="31">
        <v>0</v>
      </c>
      <c r="F16" s="31">
        <v>8147.43</v>
      </c>
      <c r="G16" s="3">
        <v>0</v>
      </c>
      <c r="H16" s="3">
        <v>0</v>
      </c>
      <c r="I16" s="3">
        <v>0</v>
      </c>
      <c r="J16" s="3">
        <v>0</v>
      </c>
      <c r="K16" s="3">
        <v>14448.5</v>
      </c>
      <c r="L16" s="3">
        <v>0</v>
      </c>
      <c r="M16" s="3">
        <v>0</v>
      </c>
      <c r="N16" s="5">
        <f t="shared" si="0"/>
        <v>22595.93</v>
      </c>
      <c r="O16" s="31">
        <v>22880</v>
      </c>
      <c r="P16" s="3"/>
      <c r="Q16" s="3"/>
      <c r="R16" s="3"/>
    </row>
    <row r="17" spans="1:18" ht="12.75" customHeight="1" x14ac:dyDescent="0.2">
      <c r="A17" s="2" t="s">
        <v>41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2"/>
      <c r="O17" s="31"/>
      <c r="P17" s="3"/>
    </row>
    <row r="18" spans="1:18" ht="12.75" customHeight="1" x14ac:dyDescent="0.2">
      <c r="A18" s="2" t="s">
        <v>18</v>
      </c>
      <c r="B18" s="29" t="s">
        <v>37</v>
      </c>
      <c r="C18" s="29" t="s">
        <v>37</v>
      </c>
      <c r="D18" s="29" t="s">
        <v>37</v>
      </c>
      <c r="E18" s="29" t="s">
        <v>37</v>
      </c>
      <c r="F18" s="29" t="s">
        <v>37</v>
      </c>
      <c r="G18" s="29" t="s">
        <v>37</v>
      </c>
      <c r="H18" s="29" t="s">
        <v>37</v>
      </c>
      <c r="I18" s="29" t="s">
        <v>37</v>
      </c>
      <c r="J18" s="29" t="s">
        <v>37</v>
      </c>
      <c r="K18" s="29" t="s">
        <v>37</v>
      </c>
      <c r="L18" s="29" t="s">
        <v>37</v>
      </c>
      <c r="M18" s="29" t="s">
        <v>37</v>
      </c>
      <c r="N18" s="33" t="s">
        <v>37</v>
      </c>
      <c r="O18" s="33" t="s">
        <v>37</v>
      </c>
      <c r="P18" s="3"/>
    </row>
    <row r="19" spans="1:18" ht="12.75" customHeight="1" x14ac:dyDescent="0.2">
      <c r="A19" s="2" t="s">
        <v>19</v>
      </c>
      <c r="B19" s="3">
        <v>0</v>
      </c>
      <c r="C19" s="3">
        <v>0</v>
      </c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3">
        <v>16</v>
      </c>
      <c r="J19" s="3">
        <v>0</v>
      </c>
      <c r="K19" s="3">
        <v>3</v>
      </c>
      <c r="L19" s="3">
        <v>0</v>
      </c>
      <c r="M19" s="3">
        <v>0</v>
      </c>
      <c r="N19" s="5">
        <f>SUM(B19:M19)</f>
        <v>19</v>
      </c>
      <c r="O19" s="31">
        <f>17+6+18</f>
        <v>41</v>
      </c>
      <c r="P19" s="3"/>
    </row>
    <row r="20" spans="1:18" ht="12.75" customHeight="1" x14ac:dyDescent="0.2">
      <c r="B20" s="3"/>
      <c r="C20" s="3"/>
      <c r="D20" s="3"/>
      <c r="E20" s="34"/>
      <c r="F20" s="34"/>
      <c r="G20" s="3"/>
      <c r="H20" s="3"/>
      <c r="I20" s="32"/>
      <c r="J20" s="32"/>
      <c r="K20" s="32"/>
      <c r="L20" s="32"/>
      <c r="M20" s="32"/>
      <c r="N20" s="35"/>
      <c r="O20" s="34"/>
      <c r="P20" s="3"/>
      <c r="Q20" s="3"/>
      <c r="R20" s="3"/>
    </row>
    <row r="21" spans="1:18" ht="12.75" customHeight="1" x14ac:dyDescent="0.2">
      <c r="A21" s="36" t="s">
        <v>1</v>
      </c>
      <c r="B21" s="3">
        <f t="shared" ref="B21:N21" si="1">SUM(B11:B19)</f>
        <v>1369</v>
      </c>
      <c r="C21" s="3">
        <f t="shared" si="1"/>
        <v>0</v>
      </c>
      <c r="D21" s="3">
        <f t="shared" si="1"/>
        <v>546</v>
      </c>
      <c r="E21" s="3">
        <f t="shared" si="1"/>
        <v>10211.162</v>
      </c>
      <c r="F21" s="3">
        <f t="shared" si="1"/>
        <v>34052.688000000002</v>
      </c>
      <c r="G21" s="3">
        <f t="shared" si="1"/>
        <v>6452</v>
      </c>
      <c r="H21" s="3">
        <f t="shared" si="1"/>
        <v>5866</v>
      </c>
      <c r="I21" s="3">
        <f t="shared" si="1"/>
        <v>1869</v>
      </c>
      <c r="J21" s="3">
        <f t="shared" si="1"/>
        <v>5767.5</v>
      </c>
      <c r="K21" s="3">
        <f t="shared" si="1"/>
        <v>14453.5</v>
      </c>
      <c r="L21" s="3">
        <f t="shared" si="1"/>
        <v>437</v>
      </c>
      <c r="M21" s="3">
        <f t="shared" si="1"/>
        <v>8779.5</v>
      </c>
      <c r="N21" s="3">
        <f t="shared" si="1"/>
        <v>89803.35</v>
      </c>
      <c r="O21" s="3">
        <f>SUM(O11:O19)</f>
        <v>89481</v>
      </c>
      <c r="P21" s="3"/>
    </row>
    <row r="22" spans="1:18" ht="12.75" customHeight="1" x14ac:dyDescent="0.2">
      <c r="A22" s="36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2"/>
      <c r="O22" s="3"/>
      <c r="P22" s="3"/>
    </row>
    <row r="23" spans="1:18" ht="12.75" customHeight="1" x14ac:dyDescent="0.2">
      <c r="A23" s="2" t="s">
        <v>16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2"/>
      <c r="O23" s="3"/>
      <c r="P23" s="3"/>
    </row>
    <row r="24" spans="1:18" ht="12.75" customHeight="1" x14ac:dyDescent="0.2">
      <c r="A24" s="4" t="s">
        <v>22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2"/>
      <c r="O24" s="3"/>
      <c r="P24" s="3"/>
    </row>
    <row r="25" spans="1:18" ht="12.75" customHeight="1" x14ac:dyDescent="0.2">
      <c r="A25" s="2" t="s">
        <v>17</v>
      </c>
      <c r="B25" s="29" t="s">
        <v>37</v>
      </c>
      <c r="C25" s="29" t="s">
        <v>37</v>
      </c>
      <c r="D25" s="29" t="s">
        <v>37</v>
      </c>
      <c r="E25" s="3">
        <v>80</v>
      </c>
      <c r="F25" s="3">
        <v>0</v>
      </c>
      <c r="G25" s="3">
        <v>0</v>
      </c>
      <c r="H25" s="3">
        <v>5903</v>
      </c>
      <c r="I25" s="3">
        <v>3783</v>
      </c>
      <c r="J25" s="3">
        <v>0</v>
      </c>
      <c r="K25" s="3">
        <v>0</v>
      </c>
      <c r="L25" s="3">
        <v>0</v>
      </c>
      <c r="M25" s="3">
        <v>480</v>
      </c>
      <c r="N25" s="5">
        <f>SUM(B25:M25)</f>
        <v>10246</v>
      </c>
      <c r="O25" s="5">
        <v>11660</v>
      </c>
      <c r="P25" s="3"/>
    </row>
    <row r="26" spans="1:18" ht="12.75" customHeight="1" x14ac:dyDescent="0.2">
      <c r="A26" s="2" t="s">
        <v>27</v>
      </c>
      <c r="B26" s="3">
        <v>0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5">
        <f>SUM(B26:M26)</f>
        <v>0</v>
      </c>
      <c r="O26" s="31">
        <v>2000</v>
      </c>
      <c r="P26" s="3"/>
    </row>
    <row r="27" spans="1:18" ht="12.75" customHeight="1" x14ac:dyDescent="0.2">
      <c r="A27" s="2" t="s">
        <v>49</v>
      </c>
      <c r="B27" s="29" t="s">
        <v>37</v>
      </c>
      <c r="C27" s="29" t="s">
        <v>37</v>
      </c>
      <c r="D27" s="29" t="s">
        <v>37</v>
      </c>
      <c r="E27" s="29" t="s">
        <v>37</v>
      </c>
      <c r="F27" s="29" t="s">
        <v>37</v>
      </c>
      <c r="G27" s="29" t="s">
        <v>37</v>
      </c>
      <c r="H27" s="29" t="s">
        <v>37</v>
      </c>
      <c r="I27" s="29" t="s">
        <v>37</v>
      </c>
      <c r="J27" s="29" t="s">
        <v>37</v>
      </c>
      <c r="K27" s="29" t="s">
        <v>37</v>
      </c>
      <c r="L27" s="29" t="s">
        <v>37</v>
      </c>
      <c r="M27" s="29" t="s">
        <v>37</v>
      </c>
      <c r="N27" s="29" t="s">
        <v>37</v>
      </c>
      <c r="O27" s="30" t="s">
        <v>37</v>
      </c>
      <c r="P27" s="3"/>
    </row>
    <row r="28" spans="1:18" ht="12.75" customHeight="1" x14ac:dyDescent="0.2">
      <c r="A28" s="2" t="s">
        <v>11</v>
      </c>
      <c r="B28" s="3">
        <v>0</v>
      </c>
      <c r="C28" s="3">
        <v>0</v>
      </c>
      <c r="D28" s="3">
        <v>0</v>
      </c>
      <c r="E28" s="3">
        <v>5698</v>
      </c>
      <c r="F28" s="3">
        <v>1640</v>
      </c>
      <c r="G28" s="3">
        <v>2246</v>
      </c>
      <c r="H28" s="3">
        <v>2241</v>
      </c>
      <c r="I28" s="3">
        <v>6328</v>
      </c>
      <c r="J28" s="3">
        <v>2827</v>
      </c>
      <c r="K28" s="3">
        <v>7021</v>
      </c>
      <c r="L28" s="3">
        <v>0</v>
      </c>
      <c r="M28" s="3">
        <v>0</v>
      </c>
      <c r="N28" s="5">
        <f>SUM(B28:M28)</f>
        <v>28001</v>
      </c>
      <c r="O28" s="3">
        <v>28000</v>
      </c>
      <c r="P28" s="3"/>
    </row>
    <row r="29" spans="1:18" ht="12.75" customHeight="1" x14ac:dyDescent="0.2">
      <c r="A29" s="2" t="s">
        <v>12</v>
      </c>
      <c r="B29" s="3">
        <v>865</v>
      </c>
      <c r="C29" s="3">
        <v>0</v>
      </c>
      <c r="D29" s="3">
        <v>0</v>
      </c>
      <c r="E29" s="3">
        <v>13374</v>
      </c>
      <c r="F29" s="3">
        <v>1852</v>
      </c>
      <c r="G29" s="3">
        <v>2276</v>
      </c>
      <c r="H29" s="3">
        <v>3607</v>
      </c>
      <c r="I29" s="3">
        <v>1593</v>
      </c>
      <c r="J29" s="3">
        <v>860</v>
      </c>
      <c r="K29" s="3">
        <v>1467</v>
      </c>
      <c r="L29" s="3">
        <v>2294</v>
      </c>
      <c r="M29" s="3">
        <v>-148</v>
      </c>
      <c r="N29" s="5">
        <f>SUM(B29:M29)</f>
        <v>28040</v>
      </c>
      <c r="O29" s="3">
        <v>37000</v>
      </c>
      <c r="P29" s="3"/>
    </row>
    <row r="30" spans="1:18" ht="12.75" customHeight="1" x14ac:dyDescent="0.2">
      <c r="A30" s="2" t="s">
        <v>13</v>
      </c>
      <c r="B30" s="29">
        <v>0</v>
      </c>
      <c r="C30" s="29">
        <v>0</v>
      </c>
      <c r="D30" s="3">
        <v>0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5585</v>
      </c>
      <c r="N30" s="5">
        <f>SUM(B30:M30)</f>
        <v>5585</v>
      </c>
      <c r="O30" s="3">
        <v>8480</v>
      </c>
      <c r="P30" s="3"/>
    </row>
    <row r="31" spans="1:18" ht="12.75" customHeight="1" x14ac:dyDescent="0.2">
      <c r="A31" s="2" t="s">
        <v>14</v>
      </c>
      <c r="B31" s="3">
        <v>0</v>
      </c>
      <c r="C31" s="3">
        <v>0</v>
      </c>
      <c r="D31" s="3">
        <v>0</v>
      </c>
      <c r="E31" s="3">
        <v>0</v>
      </c>
      <c r="F31" s="3">
        <v>0</v>
      </c>
      <c r="G31" s="3">
        <v>2</v>
      </c>
      <c r="H31" s="3">
        <v>0</v>
      </c>
      <c r="I31" s="3">
        <v>10847</v>
      </c>
      <c r="J31" s="3">
        <v>0</v>
      </c>
      <c r="K31" s="3">
        <v>12468</v>
      </c>
      <c r="L31" s="3">
        <v>0</v>
      </c>
      <c r="M31" s="3">
        <v>0</v>
      </c>
      <c r="N31" s="5">
        <f>SUM(B31:M31)</f>
        <v>23317</v>
      </c>
      <c r="O31" s="31">
        <v>23320</v>
      </c>
      <c r="P31" s="3"/>
    </row>
    <row r="32" spans="1:18" ht="12.75" customHeight="1" x14ac:dyDescent="0.2">
      <c r="A32" s="2" t="s">
        <v>41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2"/>
      <c r="O32" s="31"/>
      <c r="P32" s="3"/>
    </row>
    <row r="33" spans="1:16" ht="12.75" customHeight="1" x14ac:dyDescent="0.2">
      <c r="A33" s="2" t="s">
        <v>18</v>
      </c>
      <c r="B33" s="29" t="s">
        <v>37</v>
      </c>
      <c r="C33" s="29" t="s">
        <v>37</v>
      </c>
      <c r="D33" s="29" t="s">
        <v>37</v>
      </c>
      <c r="E33" s="3">
        <v>0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5">
        <f>SUM(B33:M33)</f>
        <v>0</v>
      </c>
      <c r="O33" s="31">
        <v>2000</v>
      </c>
      <c r="P33" s="3"/>
    </row>
    <row r="34" spans="1:16" ht="12.75" customHeight="1" x14ac:dyDescent="0.2">
      <c r="A34" s="2" t="s">
        <v>19</v>
      </c>
      <c r="B34" s="3">
        <v>0</v>
      </c>
      <c r="C34" s="3">
        <v>0</v>
      </c>
      <c r="D34" s="3">
        <v>0</v>
      </c>
      <c r="E34" s="3">
        <v>0</v>
      </c>
      <c r="F34" s="3">
        <v>0</v>
      </c>
      <c r="G34" s="3">
        <v>16</v>
      </c>
      <c r="H34" s="3">
        <v>3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5">
        <f>SUM(B34:M34)</f>
        <v>19</v>
      </c>
      <c r="O34" s="31">
        <f>19+17+15+6</f>
        <v>57</v>
      </c>
      <c r="P34" s="3"/>
    </row>
    <row r="35" spans="1:16" ht="12.75" customHeight="1" x14ac:dyDescent="0.2"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2"/>
      <c r="O35" s="34"/>
      <c r="P35" s="3"/>
    </row>
    <row r="36" spans="1:16" ht="12.75" customHeight="1" x14ac:dyDescent="0.2">
      <c r="A36" s="36" t="s">
        <v>1</v>
      </c>
      <c r="B36" s="3">
        <f t="shared" ref="B36:N36" si="2">SUM(B25:B34)</f>
        <v>865</v>
      </c>
      <c r="C36" s="3">
        <f t="shared" si="2"/>
        <v>0</v>
      </c>
      <c r="D36" s="3">
        <f t="shared" si="2"/>
        <v>0</v>
      </c>
      <c r="E36" s="3">
        <f t="shared" si="2"/>
        <v>19152</v>
      </c>
      <c r="F36" s="3">
        <f t="shared" si="2"/>
        <v>3492</v>
      </c>
      <c r="G36" s="3">
        <f t="shared" si="2"/>
        <v>4540</v>
      </c>
      <c r="H36" s="3">
        <f t="shared" si="2"/>
        <v>11754</v>
      </c>
      <c r="I36" s="3">
        <f t="shared" si="2"/>
        <v>22551</v>
      </c>
      <c r="J36" s="3">
        <f t="shared" si="2"/>
        <v>3687</v>
      </c>
      <c r="K36" s="3">
        <f t="shared" si="2"/>
        <v>20956</v>
      </c>
      <c r="L36" s="3">
        <f t="shared" si="2"/>
        <v>2294</v>
      </c>
      <c r="M36" s="3">
        <f t="shared" si="2"/>
        <v>5917</v>
      </c>
      <c r="N36" s="5">
        <f t="shared" si="2"/>
        <v>95208</v>
      </c>
      <c r="O36" s="3">
        <f>SUM(O25:O34)</f>
        <v>112517</v>
      </c>
      <c r="P36" s="3"/>
    </row>
    <row r="37" spans="1:16" ht="12.75" customHeight="1" x14ac:dyDescent="0.2">
      <c r="A37" s="36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2"/>
      <c r="O37" s="3"/>
      <c r="P37" s="3"/>
    </row>
    <row r="38" spans="1:16" ht="12.75" customHeight="1" x14ac:dyDescent="0.2">
      <c r="A38" s="2" t="s">
        <v>20</v>
      </c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2"/>
      <c r="O38" s="3"/>
      <c r="P38" s="3"/>
    </row>
    <row r="39" spans="1:16" ht="12.75" customHeight="1" x14ac:dyDescent="0.2">
      <c r="A39" s="4" t="s">
        <v>22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2"/>
      <c r="O39" s="3"/>
      <c r="P39" s="3"/>
    </row>
    <row r="40" spans="1:16" ht="12.75" customHeight="1" x14ac:dyDescent="0.2">
      <c r="A40" s="2" t="s">
        <v>17</v>
      </c>
      <c r="B40" s="3">
        <v>480</v>
      </c>
      <c r="C40" s="3">
        <v>0</v>
      </c>
      <c r="D40" s="3">
        <v>680</v>
      </c>
      <c r="E40" s="3">
        <v>0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5000</v>
      </c>
      <c r="L40" s="3">
        <v>6183</v>
      </c>
      <c r="M40" s="3">
        <v>0</v>
      </c>
      <c r="N40" s="5">
        <f>SUM(B40:M40)</f>
        <v>12343</v>
      </c>
      <c r="O40" s="5">
        <v>11880</v>
      </c>
      <c r="P40" s="3"/>
    </row>
    <row r="41" spans="1:16" ht="12.75" customHeight="1" x14ac:dyDescent="0.2">
      <c r="A41" s="2" t="s">
        <v>27</v>
      </c>
      <c r="B41" s="3">
        <v>0</v>
      </c>
      <c r="C41" s="3">
        <v>0</v>
      </c>
      <c r="D41" s="3">
        <v>840</v>
      </c>
      <c r="E41" s="3">
        <v>0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3">
        <v>400</v>
      </c>
      <c r="L41" s="3">
        <v>600</v>
      </c>
      <c r="M41" s="3">
        <v>0</v>
      </c>
      <c r="N41" s="5">
        <f>SUM(B41:M41)</f>
        <v>1840</v>
      </c>
      <c r="O41" s="31">
        <v>2000</v>
      </c>
      <c r="P41" s="3"/>
    </row>
    <row r="42" spans="1:16" ht="12.75" customHeight="1" x14ac:dyDescent="0.2">
      <c r="A42" s="2" t="s">
        <v>49</v>
      </c>
      <c r="B42" s="29" t="s">
        <v>37</v>
      </c>
      <c r="C42" s="29" t="s">
        <v>37</v>
      </c>
      <c r="D42" s="29" t="s">
        <v>37</v>
      </c>
      <c r="E42" s="29" t="s">
        <v>37</v>
      </c>
      <c r="F42" s="29" t="s">
        <v>37</v>
      </c>
      <c r="G42" s="29" t="s">
        <v>37</v>
      </c>
      <c r="H42" s="29" t="s">
        <v>37</v>
      </c>
      <c r="I42" s="29" t="s">
        <v>37</v>
      </c>
      <c r="J42" s="29" t="s">
        <v>37</v>
      </c>
      <c r="K42" s="29" t="s">
        <v>37</v>
      </c>
      <c r="L42" s="29" t="s">
        <v>37</v>
      </c>
      <c r="M42" s="29" t="s">
        <v>37</v>
      </c>
      <c r="N42" s="29" t="s">
        <v>37</v>
      </c>
      <c r="O42" s="30" t="s">
        <v>37</v>
      </c>
      <c r="P42" s="3"/>
    </row>
    <row r="43" spans="1:16" ht="12.75" customHeight="1" x14ac:dyDescent="0.2">
      <c r="A43" s="2" t="s">
        <v>11</v>
      </c>
      <c r="B43" s="3">
        <v>0</v>
      </c>
      <c r="C43" s="3">
        <v>0</v>
      </c>
      <c r="D43" s="3">
        <v>0</v>
      </c>
      <c r="E43" s="3">
        <v>818</v>
      </c>
      <c r="F43" s="3">
        <v>3546</v>
      </c>
      <c r="G43" s="3">
        <v>5659</v>
      </c>
      <c r="H43" s="3">
        <v>3413</v>
      </c>
      <c r="I43" s="3">
        <v>1029</v>
      </c>
      <c r="J43" s="3">
        <v>1101</v>
      </c>
      <c r="K43" s="3">
        <v>3164</v>
      </c>
      <c r="L43" s="3">
        <v>887</v>
      </c>
      <c r="M43" s="3">
        <v>6033</v>
      </c>
      <c r="N43" s="5">
        <f>SUM(B43:M43)</f>
        <v>25650</v>
      </c>
      <c r="O43" s="3">
        <v>28560</v>
      </c>
      <c r="P43" s="3"/>
    </row>
    <row r="44" spans="1:16" ht="12.75" customHeight="1" x14ac:dyDescent="0.2">
      <c r="A44" s="2" t="s">
        <v>12</v>
      </c>
      <c r="B44" s="3">
        <v>5814</v>
      </c>
      <c r="C44" s="3">
        <v>1842</v>
      </c>
      <c r="D44" s="3">
        <v>2028</v>
      </c>
      <c r="E44" s="3">
        <v>10737</v>
      </c>
      <c r="F44" s="3">
        <v>1388</v>
      </c>
      <c r="G44" s="3">
        <v>1594</v>
      </c>
      <c r="H44" s="3">
        <v>9327</v>
      </c>
      <c r="I44" s="3">
        <v>300</v>
      </c>
      <c r="J44" s="3">
        <v>699</v>
      </c>
      <c r="K44" s="3">
        <v>9766</v>
      </c>
      <c r="L44" s="3">
        <v>1163</v>
      </c>
      <c r="M44" s="3">
        <v>275</v>
      </c>
      <c r="N44" s="5">
        <f>SUM(B44:M44)</f>
        <v>44933</v>
      </c>
      <c r="O44" s="3">
        <v>37740</v>
      </c>
      <c r="P44" s="3"/>
    </row>
    <row r="45" spans="1:16" ht="12.75" customHeight="1" x14ac:dyDescent="0.2">
      <c r="A45" s="2" t="s">
        <v>13</v>
      </c>
      <c r="B45" s="3">
        <v>0</v>
      </c>
      <c r="C45" s="3">
        <v>1000</v>
      </c>
      <c r="D45" s="3">
        <v>1491</v>
      </c>
      <c r="E45" s="3">
        <v>0</v>
      </c>
      <c r="F45" s="3">
        <v>2214</v>
      </c>
      <c r="G45" s="3">
        <v>1020</v>
      </c>
      <c r="H45" s="3">
        <v>1996</v>
      </c>
      <c r="I45" s="3">
        <v>933</v>
      </c>
      <c r="J45" s="3">
        <v>0</v>
      </c>
      <c r="K45" s="3">
        <v>0</v>
      </c>
      <c r="L45" s="3">
        <v>0</v>
      </c>
      <c r="M45" s="3">
        <v>0</v>
      </c>
      <c r="N45" s="5">
        <f>SUM(B45:M45)</f>
        <v>8654</v>
      </c>
      <c r="O45" s="3">
        <v>6163</v>
      </c>
      <c r="P45" s="3"/>
    </row>
    <row r="46" spans="1:16" ht="12.75" customHeight="1" x14ac:dyDescent="0.2">
      <c r="A46" s="2" t="s">
        <v>14</v>
      </c>
      <c r="B46" s="3">
        <v>0</v>
      </c>
      <c r="C46" s="3">
        <v>0</v>
      </c>
      <c r="D46" s="3">
        <v>0</v>
      </c>
      <c r="E46" s="3">
        <v>520</v>
      </c>
      <c r="F46" s="3">
        <v>1508</v>
      </c>
      <c r="G46" s="3">
        <v>0</v>
      </c>
      <c r="H46" s="3">
        <v>6920</v>
      </c>
      <c r="I46" s="3">
        <v>722</v>
      </c>
      <c r="J46" s="3">
        <v>1080</v>
      </c>
      <c r="K46" s="3">
        <v>11846</v>
      </c>
      <c r="L46" s="3">
        <v>520</v>
      </c>
      <c r="M46" s="3">
        <v>390</v>
      </c>
      <c r="N46" s="5">
        <f>SUM(B46:M46)</f>
        <v>23506</v>
      </c>
      <c r="O46" s="31">
        <v>23760</v>
      </c>
      <c r="P46" s="3"/>
    </row>
    <row r="47" spans="1:16" ht="12.75" customHeight="1" x14ac:dyDescent="0.2">
      <c r="A47" s="2" t="s">
        <v>41</v>
      </c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2"/>
      <c r="O47" s="31"/>
      <c r="P47" s="3"/>
    </row>
    <row r="48" spans="1:16" ht="12.75" customHeight="1" x14ac:dyDescent="0.2">
      <c r="A48" s="2" t="s">
        <v>18</v>
      </c>
      <c r="B48" s="5">
        <v>0</v>
      </c>
      <c r="C48" s="5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5">
        <f>SUM(B48:M48)</f>
        <v>0</v>
      </c>
      <c r="O48" s="31">
        <v>2000</v>
      </c>
      <c r="P48" s="3"/>
    </row>
    <row r="49" spans="1:16" ht="12.75" customHeight="1" x14ac:dyDescent="0.2">
      <c r="A49" s="2" t="s">
        <v>19</v>
      </c>
      <c r="B49" s="3">
        <v>0</v>
      </c>
      <c r="C49" s="3">
        <v>0</v>
      </c>
      <c r="D49" s="3">
        <v>0</v>
      </c>
      <c r="E49" s="3">
        <v>20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3">
        <v>0</v>
      </c>
      <c r="M49" s="3">
        <v>0</v>
      </c>
      <c r="N49" s="5">
        <f>SUM(B49:M49)</f>
        <v>20</v>
      </c>
      <c r="O49" s="31">
        <f>20+18+16</f>
        <v>54</v>
      </c>
      <c r="P49" s="3"/>
    </row>
    <row r="50" spans="1:16" ht="12.75" customHeight="1" x14ac:dyDescent="0.2"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2"/>
      <c r="O50" s="34"/>
      <c r="P50" s="3"/>
    </row>
    <row r="51" spans="1:16" ht="12.75" customHeight="1" x14ac:dyDescent="0.2">
      <c r="A51" s="36" t="s">
        <v>1</v>
      </c>
      <c r="B51" s="3">
        <f t="shared" ref="B51:N51" si="3">SUM(B40:B49)</f>
        <v>6294</v>
      </c>
      <c r="C51" s="3">
        <f t="shared" si="3"/>
        <v>2842</v>
      </c>
      <c r="D51" s="3">
        <f t="shared" si="3"/>
        <v>5039</v>
      </c>
      <c r="E51" s="3">
        <f t="shared" si="3"/>
        <v>12095</v>
      </c>
      <c r="F51" s="3">
        <f t="shared" si="3"/>
        <v>8656</v>
      </c>
      <c r="G51" s="3">
        <f t="shared" si="3"/>
        <v>8273</v>
      </c>
      <c r="H51" s="3">
        <f t="shared" si="3"/>
        <v>21656</v>
      </c>
      <c r="I51" s="3">
        <f t="shared" si="3"/>
        <v>2984</v>
      </c>
      <c r="J51" s="3">
        <f t="shared" si="3"/>
        <v>2880</v>
      </c>
      <c r="K51" s="3">
        <f t="shared" si="3"/>
        <v>30176</v>
      </c>
      <c r="L51" s="3">
        <f t="shared" si="3"/>
        <v>9353</v>
      </c>
      <c r="M51" s="3">
        <f t="shared" si="3"/>
        <v>6698</v>
      </c>
      <c r="N51" s="5">
        <f t="shared" si="3"/>
        <v>116946</v>
      </c>
      <c r="O51" s="3">
        <f>SUM(O40:O49)</f>
        <v>112157</v>
      </c>
      <c r="P51" s="3"/>
    </row>
    <row r="52" spans="1:16" ht="12.75" customHeight="1" x14ac:dyDescent="0.2">
      <c r="A52" s="36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5"/>
      <c r="O52" s="3"/>
      <c r="P52" s="3"/>
    </row>
    <row r="53" spans="1:16" ht="12.75" customHeight="1" x14ac:dyDescent="0.2">
      <c r="A53" s="2" t="s">
        <v>21</v>
      </c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5"/>
      <c r="O53" s="3"/>
      <c r="P53" s="3"/>
    </row>
    <row r="54" spans="1:16" ht="12.75" customHeight="1" x14ac:dyDescent="0.2">
      <c r="A54" s="4" t="s">
        <v>22</v>
      </c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5"/>
      <c r="O54" s="3"/>
      <c r="P54" s="3"/>
    </row>
    <row r="55" spans="1:16" ht="12.75" customHeight="1" x14ac:dyDescent="0.2">
      <c r="A55" s="2" t="s">
        <v>17</v>
      </c>
      <c r="B55" s="3">
        <v>-37</v>
      </c>
      <c r="C55" s="3">
        <v>0</v>
      </c>
      <c r="D55" s="3">
        <v>734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  <c r="J55" s="3">
        <v>410</v>
      </c>
      <c r="K55" s="3">
        <v>20</v>
      </c>
      <c r="L55" s="3">
        <v>11671</v>
      </c>
      <c r="M55" s="3">
        <v>0</v>
      </c>
      <c r="N55" s="5">
        <f t="shared" ref="N55:N64" si="4">SUM(B55:M55)</f>
        <v>12798</v>
      </c>
      <c r="O55" s="3">
        <v>12100</v>
      </c>
      <c r="P55" s="3"/>
    </row>
    <row r="56" spans="1:16" ht="12.75" customHeight="1" x14ac:dyDescent="0.2">
      <c r="A56" s="2" t="s">
        <v>27</v>
      </c>
      <c r="B56" s="3">
        <v>1000</v>
      </c>
      <c r="C56" s="3">
        <v>0</v>
      </c>
      <c r="D56" s="3">
        <v>0</v>
      </c>
      <c r="E56" s="3">
        <v>0</v>
      </c>
      <c r="F56" s="3">
        <v>0</v>
      </c>
      <c r="G56" s="3">
        <v>0</v>
      </c>
      <c r="H56" s="3">
        <v>0</v>
      </c>
      <c r="I56" s="3">
        <v>0</v>
      </c>
      <c r="J56" s="3">
        <v>0</v>
      </c>
      <c r="K56" s="3">
        <v>0</v>
      </c>
      <c r="L56" s="3">
        <v>0</v>
      </c>
      <c r="M56" s="3">
        <v>640</v>
      </c>
      <c r="N56" s="5">
        <f>SUM(B56:M56)</f>
        <v>1640</v>
      </c>
      <c r="O56" s="3">
        <v>2000</v>
      </c>
      <c r="P56" s="3"/>
    </row>
    <row r="57" spans="1:16" ht="12.75" customHeight="1" x14ac:dyDescent="0.2">
      <c r="A57" s="2" t="s">
        <v>24</v>
      </c>
      <c r="B57" s="5" t="s">
        <v>37</v>
      </c>
      <c r="C57" s="5" t="s">
        <v>37</v>
      </c>
      <c r="D57" s="5" t="s">
        <v>37</v>
      </c>
      <c r="E57" s="3">
        <v>0</v>
      </c>
      <c r="F57" s="3">
        <v>0</v>
      </c>
      <c r="G57" s="3">
        <v>4</v>
      </c>
      <c r="H57" s="3">
        <v>0</v>
      </c>
      <c r="I57" s="3">
        <v>0</v>
      </c>
      <c r="J57" s="3">
        <v>0</v>
      </c>
      <c r="K57" s="3">
        <v>0</v>
      </c>
      <c r="L57" s="3">
        <v>1</v>
      </c>
      <c r="M57" s="3">
        <v>0</v>
      </c>
      <c r="N57" s="5">
        <f>SUM(B57:M57)+1</f>
        <v>6</v>
      </c>
      <c r="O57" s="3">
        <v>11000</v>
      </c>
      <c r="P57" s="3"/>
    </row>
    <row r="58" spans="1:16" ht="12.75" customHeight="1" x14ac:dyDescent="0.2">
      <c r="A58" s="2" t="s">
        <v>11</v>
      </c>
      <c r="B58" s="3">
        <v>6</v>
      </c>
      <c r="C58" s="3">
        <v>4</v>
      </c>
      <c r="D58" s="3">
        <v>20</v>
      </c>
      <c r="E58" s="3">
        <v>71</v>
      </c>
      <c r="F58" s="3">
        <v>531</v>
      </c>
      <c r="G58" s="3">
        <v>10127</v>
      </c>
      <c r="H58" s="3">
        <v>434</v>
      </c>
      <c r="I58" s="3">
        <v>403</v>
      </c>
      <c r="J58" s="3">
        <v>2724</v>
      </c>
      <c r="K58" s="3">
        <v>829</v>
      </c>
      <c r="L58" s="3">
        <v>1934</v>
      </c>
      <c r="M58" s="3">
        <v>4606</v>
      </c>
      <c r="N58" s="5">
        <f t="shared" si="4"/>
        <v>21689</v>
      </c>
      <c r="O58" s="3">
        <v>29120</v>
      </c>
      <c r="P58" s="3"/>
    </row>
    <row r="59" spans="1:16" ht="12.75" customHeight="1" x14ac:dyDescent="0.2">
      <c r="A59" s="2" t="s">
        <v>12</v>
      </c>
      <c r="B59" s="3">
        <v>371</v>
      </c>
      <c r="C59" s="3">
        <v>41</v>
      </c>
      <c r="D59" s="3">
        <v>2019</v>
      </c>
      <c r="E59" s="3">
        <v>362</v>
      </c>
      <c r="F59" s="3">
        <v>1189</v>
      </c>
      <c r="G59" s="3">
        <v>622</v>
      </c>
      <c r="H59" s="3">
        <v>599</v>
      </c>
      <c r="I59" s="3">
        <v>517</v>
      </c>
      <c r="J59" s="3">
        <v>3674</v>
      </c>
      <c r="K59" s="3">
        <v>1402</v>
      </c>
      <c r="L59" s="3">
        <v>595</v>
      </c>
      <c r="M59" s="3">
        <v>2369</v>
      </c>
      <c r="N59" s="5">
        <f t="shared" si="4"/>
        <v>13760</v>
      </c>
      <c r="O59" s="3">
        <v>38480</v>
      </c>
      <c r="P59" s="3"/>
    </row>
    <row r="60" spans="1:16" ht="12.75" customHeight="1" x14ac:dyDescent="0.2">
      <c r="A60" s="2" t="s">
        <v>13</v>
      </c>
      <c r="B60" s="3">
        <v>0</v>
      </c>
      <c r="C60" s="3">
        <v>0</v>
      </c>
      <c r="D60" s="3">
        <v>0</v>
      </c>
      <c r="E60" s="3">
        <v>0</v>
      </c>
      <c r="F60" s="3">
        <v>0</v>
      </c>
      <c r="G60" s="3">
        <v>8245</v>
      </c>
      <c r="H60" s="3">
        <v>555</v>
      </c>
      <c r="I60" s="3">
        <v>0</v>
      </c>
      <c r="J60" s="3">
        <v>0</v>
      </c>
      <c r="K60" s="3">
        <v>0</v>
      </c>
      <c r="L60" s="3">
        <v>0</v>
      </c>
      <c r="M60" s="3">
        <v>0</v>
      </c>
      <c r="N60" s="5">
        <f t="shared" si="4"/>
        <v>8800</v>
      </c>
      <c r="O60" s="3">
        <v>8800</v>
      </c>
      <c r="P60" s="3"/>
    </row>
    <row r="61" spans="1:16" ht="12.75" customHeight="1" x14ac:dyDescent="0.2">
      <c r="A61" s="2" t="s">
        <v>14</v>
      </c>
      <c r="B61" s="3">
        <v>253</v>
      </c>
      <c r="C61" s="3">
        <v>0</v>
      </c>
      <c r="D61" s="3">
        <v>0</v>
      </c>
      <c r="E61" s="3">
        <v>0</v>
      </c>
      <c r="F61" s="3">
        <v>0</v>
      </c>
      <c r="G61" s="3">
        <v>16185</v>
      </c>
      <c r="H61" s="3">
        <v>8015</v>
      </c>
      <c r="I61" s="3">
        <v>0</v>
      </c>
      <c r="J61" s="3">
        <v>0</v>
      </c>
      <c r="K61" s="3">
        <v>0</v>
      </c>
      <c r="L61" s="3">
        <v>0</v>
      </c>
      <c r="M61" s="3">
        <v>0</v>
      </c>
      <c r="N61" s="5">
        <f t="shared" si="4"/>
        <v>24453</v>
      </c>
      <c r="O61" s="3">
        <v>24200</v>
      </c>
      <c r="P61" s="3"/>
    </row>
    <row r="62" spans="1:16" ht="12.75" customHeight="1" x14ac:dyDescent="0.2">
      <c r="A62" s="2" t="s">
        <v>41</v>
      </c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5"/>
      <c r="O62" s="3"/>
      <c r="P62" s="3"/>
    </row>
    <row r="63" spans="1:16" ht="12.75" customHeight="1" x14ac:dyDescent="0.2">
      <c r="A63" s="2" t="s">
        <v>50</v>
      </c>
      <c r="B63" s="3">
        <v>0</v>
      </c>
      <c r="C63" s="3">
        <v>0</v>
      </c>
      <c r="D63" s="3">
        <v>0</v>
      </c>
      <c r="E63" s="3">
        <v>0</v>
      </c>
      <c r="F63" s="3">
        <v>0</v>
      </c>
      <c r="G63" s="3">
        <v>0</v>
      </c>
      <c r="H63" s="3">
        <v>0</v>
      </c>
      <c r="I63" s="3">
        <v>0</v>
      </c>
      <c r="J63" s="3">
        <v>0</v>
      </c>
      <c r="K63" s="3">
        <v>0</v>
      </c>
      <c r="L63" s="3">
        <v>0</v>
      </c>
      <c r="M63" s="3">
        <v>0</v>
      </c>
      <c r="N63" s="5">
        <f t="shared" si="4"/>
        <v>0</v>
      </c>
      <c r="O63" s="31">
        <v>2000</v>
      </c>
      <c r="P63" s="3"/>
    </row>
    <row r="64" spans="1:16" ht="12.75" customHeight="1" x14ac:dyDescent="0.2">
      <c r="A64" s="2" t="s">
        <v>19</v>
      </c>
      <c r="B64" s="3">
        <v>0</v>
      </c>
      <c r="C64" s="3">
        <v>0</v>
      </c>
      <c r="D64" s="3">
        <v>0</v>
      </c>
      <c r="E64" s="3">
        <v>16</v>
      </c>
      <c r="F64" s="3">
        <v>0</v>
      </c>
      <c r="G64" s="3">
        <v>0</v>
      </c>
      <c r="H64" s="3">
        <v>0</v>
      </c>
      <c r="I64" s="3">
        <v>0</v>
      </c>
      <c r="J64" s="3">
        <v>0</v>
      </c>
      <c r="K64" s="3">
        <v>0</v>
      </c>
      <c r="L64" s="3">
        <v>0</v>
      </c>
      <c r="M64" s="3">
        <v>0</v>
      </c>
      <c r="N64" s="5">
        <f t="shared" si="4"/>
        <v>16</v>
      </c>
      <c r="O64" s="3">
        <f>21.107+19.144+16.538</f>
        <v>56.789000000000001</v>
      </c>
      <c r="P64" s="3"/>
    </row>
    <row r="65" spans="1:16" ht="12.75" customHeight="1" x14ac:dyDescent="0.2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5"/>
      <c r="O65" s="3"/>
      <c r="P65" s="3"/>
    </row>
    <row r="66" spans="1:16" ht="12.75" customHeight="1" x14ac:dyDescent="0.2">
      <c r="A66" s="36" t="s">
        <v>1</v>
      </c>
      <c r="B66" s="3">
        <f t="shared" ref="B66:N66" si="5">SUM(B55:B64)</f>
        <v>1593</v>
      </c>
      <c r="C66" s="3">
        <f t="shared" si="5"/>
        <v>45</v>
      </c>
      <c r="D66" s="3">
        <f t="shared" si="5"/>
        <v>2773</v>
      </c>
      <c r="E66" s="3">
        <f t="shared" si="5"/>
        <v>449</v>
      </c>
      <c r="F66" s="3">
        <f t="shared" si="5"/>
        <v>1720</v>
      </c>
      <c r="G66" s="3">
        <f t="shared" si="5"/>
        <v>35183</v>
      </c>
      <c r="H66" s="3">
        <f t="shared" si="5"/>
        <v>9603</v>
      </c>
      <c r="I66" s="3">
        <f t="shared" si="5"/>
        <v>920</v>
      </c>
      <c r="J66" s="3">
        <f t="shared" si="5"/>
        <v>6808</v>
      </c>
      <c r="K66" s="3">
        <f t="shared" si="5"/>
        <v>2251</v>
      </c>
      <c r="L66" s="3">
        <f t="shared" si="5"/>
        <v>14201</v>
      </c>
      <c r="M66" s="3">
        <f t="shared" si="5"/>
        <v>7615</v>
      </c>
      <c r="N66" s="3">
        <f t="shared" si="5"/>
        <v>83162</v>
      </c>
      <c r="O66" s="3">
        <f>SUM(O55:O64)</f>
        <v>127756.789</v>
      </c>
      <c r="P66" s="3"/>
    </row>
    <row r="67" spans="1:16" ht="12.75" customHeight="1" x14ac:dyDescent="0.2">
      <c r="A67" s="36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5"/>
      <c r="O67" s="3"/>
      <c r="P67" s="3"/>
    </row>
    <row r="68" spans="1:16" ht="12.75" customHeight="1" x14ac:dyDescent="0.2">
      <c r="A68" s="2" t="s">
        <v>23</v>
      </c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5"/>
      <c r="O68" s="3"/>
      <c r="P68" s="3"/>
    </row>
    <row r="69" spans="1:16" ht="12.75" customHeight="1" x14ac:dyDescent="0.2">
      <c r="A69" s="4" t="s">
        <v>22</v>
      </c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5"/>
      <c r="O69" s="3"/>
      <c r="P69" s="3"/>
    </row>
    <row r="70" spans="1:16" ht="12.75" customHeight="1" x14ac:dyDescent="0.2">
      <c r="A70" s="2" t="s">
        <v>17</v>
      </c>
      <c r="B70" s="3">
        <v>0</v>
      </c>
      <c r="C70" s="3">
        <v>0</v>
      </c>
      <c r="D70" s="3">
        <v>0</v>
      </c>
      <c r="E70" s="3">
        <v>60</v>
      </c>
      <c r="F70" s="3">
        <v>12260</v>
      </c>
      <c r="G70" s="3">
        <v>0</v>
      </c>
      <c r="H70" s="3">
        <v>0</v>
      </c>
      <c r="I70" s="3">
        <v>0</v>
      </c>
      <c r="J70" s="3">
        <v>0</v>
      </c>
      <c r="K70" s="3">
        <v>0</v>
      </c>
      <c r="L70" s="3">
        <v>0</v>
      </c>
      <c r="M70" s="3">
        <v>0</v>
      </c>
      <c r="N70" s="5">
        <f t="shared" ref="N70:N86" si="6">SUM(B70:M70)</f>
        <v>12320</v>
      </c>
      <c r="O70" s="37">
        <v>12320</v>
      </c>
      <c r="P70" s="3"/>
    </row>
    <row r="71" spans="1:16" ht="12.75" customHeight="1" x14ac:dyDescent="0.2">
      <c r="A71" s="2" t="s">
        <v>27</v>
      </c>
      <c r="B71" s="3">
        <v>840</v>
      </c>
      <c r="C71" s="3">
        <v>0</v>
      </c>
      <c r="D71" s="3">
        <v>520</v>
      </c>
      <c r="E71" s="3">
        <v>0</v>
      </c>
      <c r="F71" s="3">
        <v>80</v>
      </c>
      <c r="G71" s="3">
        <v>1830</v>
      </c>
      <c r="H71" s="3">
        <v>40</v>
      </c>
      <c r="I71" s="3">
        <v>50</v>
      </c>
      <c r="J71" s="3">
        <v>0</v>
      </c>
      <c r="K71" s="3">
        <v>0</v>
      </c>
      <c r="L71" s="3">
        <v>0</v>
      </c>
      <c r="M71" s="3">
        <v>0</v>
      </c>
      <c r="N71" s="5">
        <f>SUM(B71:M71)</f>
        <v>3360</v>
      </c>
      <c r="O71" s="3">
        <v>2000</v>
      </c>
      <c r="P71" s="3"/>
    </row>
    <row r="72" spans="1:16" ht="12.75" customHeight="1" x14ac:dyDescent="0.2">
      <c r="A72" s="2" t="s">
        <v>24</v>
      </c>
      <c r="B72" s="3">
        <v>54</v>
      </c>
      <c r="C72" s="3">
        <v>0</v>
      </c>
      <c r="D72" s="3">
        <v>0</v>
      </c>
      <c r="E72" s="29" t="s">
        <v>37</v>
      </c>
      <c r="F72" s="29" t="s">
        <v>37</v>
      </c>
      <c r="G72" s="29" t="s">
        <v>37</v>
      </c>
      <c r="H72" s="29" t="s">
        <v>37</v>
      </c>
      <c r="I72" s="29" t="s">
        <v>37</v>
      </c>
      <c r="J72" s="29" t="s">
        <v>37</v>
      </c>
      <c r="K72" s="29" t="s">
        <v>37</v>
      </c>
      <c r="L72" s="29" t="s">
        <v>37</v>
      </c>
      <c r="M72" s="29" t="s">
        <v>37</v>
      </c>
      <c r="N72" s="5">
        <f>SUM(B72:M72)</f>
        <v>54</v>
      </c>
      <c r="O72" s="33">
        <v>0</v>
      </c>
      <c r="P72" s="3"/>
    </row>
    <row r="73" spans="1:16" ht="12.75" customHeight="1" x14ac:dyDescent="0.2">
      <c r="A73" s="2" t="s">
        <v>11</v>
      </c>
      <c r="B73" s="3">
        <v>2794</v>
      </c>
      <c r="C73" s="3">
        <v>650</v>
      </c>
      <c r="D73" s="3">
        <v>288</v>
      </c>
      <c r="E73" s="3">
        <v>17</v>
      </c>
      <c r="F73" s="3">
        <v>4045</v>
      </c>
      <c r="G73" s="3">
        <v>1111</v>
      </c>
      <c r="H73" s="3">
        <v>1516</v>
      </c>
      <c r="I73" s="3">
        <v>669</v>
      </c>
      <c r="J73" s="3">
        <v>5449</v>
      </c>
      <c r="K73" s="3">
        <v>330</v>
      </c>
      <c r="L73" s="3">
        <v>30</v>
      </c>
      <c r="M73" s="3">
        <v>30</v>
      </c>
      <c r="N73" s="5">
        <f t="shared" si="6"/>
        <v>16929</v>
      </c>
      <c r="O73" s="37">
        <v>29680</v>
      </c>
      <c r="P73" s="3"/>
    </row>
    <row r="74" spans="1:16" ht="12.75" customHeight="1" x14ac:dyDescent="0.2">
      <c r="A74" s="2" t="s">
        <v>12</v>
      </c>
      <c r="B74" s="3">
        <v>6597</v>
      </c>
      <c r="C74" s="3">
        <v>1274</v>
      </c>
      <c r="D74" s="3">
        <v>18527</v>
      </c>
      <c r="E74" s="3">
        <v>4549</v>
      </c>
      <c r="F74" s="3">
        <v>1036</v>
      </c>
      <c r="G74" s="3">
        <v>1141</v>
      </c>
      <c r="H74" s="3">
        <v>1150</v>
      </c>
      <c r="I74" s="3">
        <v>11175</v>
      </c>
      <c r="J74" s="3">
        <v>8379</v>
      </c>
      <c r="K74" s="3">
        <v>0</v>
      </c>
      <c r="L74" s="3">
        <v>721</v>
      </c>
      <c r="M74" s="3">
        <v>4540</v>
      </c>
      <c r="N74" s="5">
        <f t="shared" si="6"/>
        <v>59089</v>
      </c>
      <c r="O74" s="37">
        <v>39220</v>
      </c>
      <c r="P74" s="3"/>
    </row>
    <row r="75" spans="1:16" ht="12.75" customHeight="1" x14ac:dyDescent="0.2">
      <c r="A75" s="2" t="s">
        <v>13</v>
      </c>
      <c r="B75" s="3">
        <v>0</v>
      </c>
      <c r="C75" s="3">
        <v>0</v>
      </c>
      <c r="D75" s="3">
        <v>0</v>
      </c>
      <c r="E75" s="3">
        <v>0</v>
      </c>
      <c r="F75" s="3">
        <v>0</v>
      </c>
      <c r="G75" s="3">
        <v>0</v>
      </c>
      <c r="H75" s="3">
        <v>235</v>
      </c>
      <c r="I75" s="3">
        <v>595</v>
      </c>
      <c r="J75" s="3">
        <v>3530</v>
      </c>
      <c r="K75" s="3">
        <v>2458</v>
      </c>
      <c r="L75" s="3">
        <v>0</v>
      </c>
      <c r="M75" s="3">
        <v>575</v>
      </c>
      <c r="N75" s="5">
        <f t="shared" si="6"/>
        <v>7393</v>
      </c>
      <c r="O75" s="37">
        <v>8960</v>
      </c>
      <c r="P75" s="3"/>
    </row>
    <row r="76" spans="1:16" ht="12.75" customHeight="1" x14ac:dyDescent="0.2">
      <c r="A76" s="2" t="s">
        <v>14</v>
      </c>
      <c r="B76" s="3">
        <v>0</v>
      </c>
      <c r="C76" s="3">
        <v>0</v>
      </c>
      <c r="D76" s="3">
        <v>0</v>
      </c>
      <c r="E76" s="3">
        <v>0</v>
      </c>
      <c r="F76" s="3">
        <v>0</v>
      </c>
      <c r="G76" s="3">
        <v>988</v>
      </c>
      <c r="H76" s="3">
        <v>780</v>
      </c>
      <c r="I76" s="3">
        <v>1445</v>
      </c>
      <c r="J76" s="3">
        <v>8574</v>
      </c>
      <c r="K76" s="3">
        <v>7444</v>
      </c>
      <c r="L76" s="3">
        <v>2635</v>
      </c>
      <c r="M76" s="3">
        <v>0</v>
      </c>
      <c r="N76" s="5">
        <f t="shared" si="6"/>
        <v>21866</v>
      </c>
      <c r="O76" s="37">
        <v>24640</v>
      </c>
      <c r="P76" s="3"/>
    </row>
    <row r="77" spans="1:16" ht="12.75" customHeight="1" x14ac:dyDescent="0.2"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5"/>
      <c r="O77" s="3"/>
      <c r="P77" s="3"/>
    </row>
    <row r="78" spans="1:16" ht="12.75" customHeight="1" x14ac:dyDescent="0.2">
      <c r="A78" s="2" t="s">
        <v>25</v>
      </c>
      <c r="B78" s="29" t="s">
        <v>37</v>
      </c>
      <c r="C78" s="29" t="s">
        <v>37</v>
      </c>
      <c r="D78" s="29" t="s">
        <v>37</v>
      </c>
      <c r="E78" s="29" t="s">
        <v>37</v>
      </c>
      <c r="F78" s="29" t="s">
        <v>37</v>
      </c>
      <c r="G78" s="29" t="s">
        <v>37</v>
      </c>
      <c r="H78" s="29" t="s">
        <v>37</v>
      </c>
      <c r="I78" s="3">
        <v>0</v>
      </c>
      <c r="J78" s="3">
        <v>0</v>
      </c>
      <c r="K78" s="3">
        <v>0</v>
      </c>
      <c r="L78" s="3">
        <v>0</v>
      </c>
      <c r="M78" s="3">
        <v>29895</v>
      </c>
      <c r="N78" s="5">
        <f t="shared" si="6"/>
        <v>29895</v>
      </c>
      <c r="O78" s="3">
        <v>50000</v>
      </c>
      <c r="P78" s="3"/>
    </row>
    <row r="79" spans="1:16" ht="12.75" customHeight="1" x14ac:dyDescent="0.2">
      <c r="B79" s="29"/>
      <c r="C79" s="29"/>
      <c r="D79" s="29"/>
      <c r="E79" s="29"/>
      <c r="F79" s="29"/>
      <c r="G79" s="29"/>
      <c r="H79" s="29"/>
      <c r="I79" s="3"/>
      <c r="J79" s="3"/>
      <c r="K79" s="3"/>
      <c r="L79" s="3"/>
      <c r="M79" s="3"/>
      <c r="N79" s="5"/>
      <c r="O79" s="3"/>
      <c r="P79" s="3"/>
    </row>
    <row r="80" spans="1:16" ht="12.75" customHeight="1" x14ac:dyDescent="0.2">
      <c r="A80" s="2" t="s">
        <v>58</v>
      </c>
      <c r="B80" s="29" t="s">
        <v>37</v>
      </c>
      <c r="C80" s="29" t="s">
        <v>37</v>
      </c>
      <c r="D80" s="29" t="s">
        <v>37</v>
      </c>
      <c r="E80" s="29" t="s">
        <v>37</v>
      </c>
      <c r="F80" s="29" t="s">
        <v>37</v>
      </c>
      <c r="G80" s="29" t="s">
        <v>37</v>
      </c>
      <c r="H80" s="29" t="s">
        <v>37</v>
      </c>
      <c r="I80" s="29" t="s">
        <v>37</v>
      </c>
      <c r="J80" s="29" t="s">
        <v>37</v>
      </c>
      <c r="K80" s="29" t="s">
        <v>37</v>
      </c>
      <c r="L80" s="29" t="s">
        <v>37</v>
      </c>
      <c r="M80" s="29" t="s">
        <v>37</v>
      </c>
      <c r="N80" s="29" t="s">
        <v>37</v>
      </c>
      <c r="O80" s="29" t="s">
        <v>37</v>
      </c>
      <c r="P80" s="3"/>
    </row>
    <row r="81" spans="1:16" ht="12.75" customHeight="1" x14ac:dyDescent="0.2">
      <c r="A81" s="2" t="s">
        <v>59</v>
      </c>
      <c r="B81" s="29" t="s">
        <v>37</v>
      </c>
      <c r="C81" s="29" t="s">
        <v>37</v>
      </c>
      <c r="D81" s="29" t="s">
        <v>37</v>
      </c>
      <c r="E81" s="29" t="s">
        <v>37</v>
      </c>
      <c r="F81" s="29" t="s">
        <v>37</v>
      </c>
      <c r="G81" s="29" t="s">
        <v>37</v>
      </c>
      <c r="H81" s="29" t="s">
        <v>37</v>
      </c>
      <c r="I81" s="29" t="s">
        <v>37</v>
      </c>
      <c r="J81" s="29" t="s">
        <v>37</v>
      </c>
      <c r="K81" s="29" t="s">
        <v>37</v>
      </c>
      <c r="L81" s="29" t="s">
        <v>37</v>
      </c>
      <c r="M81" s="29" t="s">
        <v>37</v>
      </c>
      <c r="N81" s="29" t="s">
        <v>37</v>
      </c>
      <c r="O81" s="29" t="s">
        <v>37</v>
      </c>
      <c r="P81" s="3"/>
    </row>
    <row r="82" spans="1:16" ht="12.75" customHeight="1" x14ac:dyDescent="0.2">
      <c r="A82" s="2" t="s">
        <v>60</v>
      </c>
      <c r="B82" s="29" t="s">
        <v>37</v>
      </c>
      <c r="C82" s="29" t="s">
        <v>37</v>
      </c>
      <c r="D82" s="29" t="s">
        <v>37</v>
      </c>
      <c r="E82" s="29" t="s">
        <v>37</v>
      </c>
      <c r="F82" s="29" t="s">
        <v>37</v>
      </c>
      <c r="G82" s="29" t="s">
        <v>37</v>
      </c>
      <c r="H82" s="29" t="s">
        <v>37</v>
      </c>
      <c r="I82" s="29" t="s">
        <v>37</v>
      </c>
      <c r="J82" s="29" t="s">
        <v>37</v>
      </c>
      <c r="K82" s="29" t="s">
        <v>37</v>
      </c>
      <c r="L82" s="29" t="s">
        <v>37</v>
      </c>
      <c r="M82" s="29" t="s">
        <v>37</v>
      </c>
      <c r="N82" s="29" t="s">
        <v>37</v>
      </c>
      <c r="O82" s="29" t="s">
        <v>37</v>
      </c>
      <c r="P82" s="3"/>
    </row>
    <row r="83" spans="1:16" ht="12.75" customHeight="1" x14ac:dyDescent="0.2"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5"/>
      <c r="O83" s="3"/>
      <c r="P83" s="3"/>
    </row>
    <row r="84" spans="1:16" ht="12.75" customHeight="1" x14ac:dyDescent="0.2">
      <c r="A84" s="2" t="s">
        <v>41</v>
      </c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5"/>
      <c r="O84" s="3"/>
      <c r="P84" s="3"/>
    </row>
    <row r="85" spans="1:16" ht="12.75" customHeight="1" x14ac:dyDescent="0.2">
      <c r="A85" s="2" t="s">
        <v>50</v>
      </c>
      <c r="B85" s="3">
        <v>0</v>
      </c>
      <c r="C85" s="3">
        <v>0</v>
      </c>
      <c r="D85" s="3">
        <v>0</v>
      </c>
      <c r="E85" s="3">
        <v>0</v>
      </c>
      <c r="F85" s="3">
        <v>0</v>
      </c>
      <c r="G85" s="3">
        <v>0</v>
      </c>
      <c r="H85" s="3">
        <v>0</v>
      </c>
      <c r="I85" s="3">
        <v>0</v>
      </c>
      <c r="J85" s="3">
        <v>0</v>
      </c>
      <c r="K85" s="3">
        <v>0</v>
      </c>
      <c r="L85" s="3">
        <v>0</v>
      </c>
      <c r="M85" s="3">
        <v>0</v>
      </c>
      <c r="N85" s="5">
        <f t="shared" si="6"/>
        <v>0</v>
      </c>
      <c r="O85" s="3">
        <v>2000</v>
      </c>
      <c r="P85" s="3"/>
    </row>
    <row r="86" spans="1:16" ht="12.75" customHeight="1" x14ac:dyDescent="0.2">
      <c r="A86" s="2" t="s">
        <v>19</v>
      </c>
      <c r="B86" s="3">
        <v>0</v>
      </c>
      <c r="C86" s="3">
        <v>0</v>
      </c>
      <c r="D86" s="3">
        <v>0</v>
      </c>
      <c r="E86" s="3">
        <v>0</v>
      </c>
      <c r="F86" s="3">
        <v>0</v>
      </c>
      <c r="G86" s="3">
        <v>22</v>
      </c>
      <c r="H86" s="3">
        <v>0</v>
      </c>
      <c r="I86" s="3">
        <v>0</v>
      </c>
      <c r="J86" s="3">
        <v>0</v>
      </c>
      <c r="K86" s="3">
        <v>0</v>
      </c>
      <c r="L86" s="3">
        <v>0</v>
      </c>
      <c r="M86" s="3">
        <v>0</v>
      </c>
      <c r="N86" s="5">
        <f t="shared" si="6"/>
        <v>22</v>
      </c>
      <c r="O86" s="3">
        <f>22.162+20.101+17.364</f>
        <v>59.626999999999995</v>
      </c>
      <c r="P86" s="3"/>
    </row>
    <row r="87" spans="1:16" ht="12.75" customHeight="1" x14ac:dyDescent="0.2"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5"/>
      <c r="O87" s="3"/>
      <c r="P87" s="3"/>
    </row>
    <row r="88" spans="1:16" ht="12.75" customHeight="1" x14ac:dyDescent="0.2">
      <c r="A88" s="36" t="s">
        <v>1</v>
      </c>
      <c r="B88" s="3">
        <f t="shared" ref="B88:N88" si="7">SUM(B70:B86)</f>
        <v>10285</v>
      </c>
      <c r="C88" s="3">
        <f t="shared" si="7"/>
        <v>1924</v>
      </c>
      <c r="D88" s="3">
        <f t="shared" si="7"/>
        <v>19335</v>
      </c>
      <c r="E88" s="3">
        <f t="shared" si="7"/>
        <v>4626</v>
      </c>
      <c r="F88" s="3">
        <f t="shared" si="7"/>
        <v>17421</v>
      </c>
      <c r="G88" s="3">
        <f t="shared" si="7"/>
        <v>5092</v>
      </c>
      <c r="H88" s="3">
        <f t="shared" si="7"/>
        <v>3721</v>
      </c>
      <c r="I88" s="3">
        <f t="shared" si="7"/>
        <v>13934</v>
      </c>
      <c r="J88" s="3">
        <f t="shared" si="7"/>
        <v>25932</v>
      </c>
      <c r="K88" s="3">
        <f t="shared" si="7"/>
        <v>10232</v>
      </c>
      <c r="L88" s="3">
        <f t="shared" si="7"/>
        <v>3386</v>
      </c>
      <c r="M88" s="3">
        <f t="shared" si="7"/>
        <v>35040</v>
      </c>
      <c r="N88" s="3">
        <f t="shared" si="7"/>
        <v>150928</v>
      </c>
      <c r="O88" s="3">
        <f>SUM(O70:O86)</f>
        <v>168879.62700000001</v>
      </c>
      <c r="P88" s="3"/>
    </row>
    <row r="89" spans="1:16" ht="12.75" customHeight="1" x14ac:dyDescent="0.2">
      <c r="A89" s="36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</row>
    <row r="90" spans="1:16" ht="12.75" customHeight="1" x14ac:dyDescent="0.2">
      <c r="A90" s="2" t="s">
        <v>26</v>
      </c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</row>
    <row r="91" spans="1:16" ht="12.75" customHeight="1" x14ac:dyDescent="0.2">
      <c r="A91" s="4" t="s">
        <v>22</v>
      </c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5"/>
      <c r="O91" s="3"/>
      <c r="P91" s="3"/>
    </row>
    <row r="92" spans="1:16" ht="12.75" customHeight="1" x14ac:dyDescent="0.2">
      <c r="A92" s="2" t="s">
        <v>17</v>
      </c>
      <c r="B92" s="3">
        <v>0</v>
      </c>
      <c r="C92" s="3">
        <v>0</v>
      </c>
      <c r="D92" s="3">
        <v>0</v>
      </c>
      <c r="E92" s="3">
        <v>145</v>
      </c>
      <c r="F92" s="3">
        <v>31</v>
      </c>
      <c r="G92" s="3">
        <v>0</v>
      </c>
      <c r="H92" s="3">
        <v>0</v>
      </c>
      <c r="I92" s="3">
        <v>12364</v>
      </c>
      <c r="J92" s="3">
        <v>0</v>
      </c>
      <c r="K92" s="3">
        <v>0</v>
      </c>
      <c r="L92" s="3">
        <v>0</v>
      </c>
      <c r="M92" s="3">
        <v>0</v>
      </c>
      <c r="N92" s="5">
        <f t="shared" ref="N92:N110" si="8">SUM(B92:M92)</f>
        <v>12540</v>
      </c>
      <c r="O92" s="3">
        <v>12540</v>
      </c>
      <c r="P92" s="3"/>
    </row>
    <row r="93" spans="1:16" ht="12.75" customHeight="1" x14ac:dyDescent="0.2">
      <c r="A93" s="2" t="s">
        <v>27</v>
      </c>
      <c r="B93" s="3">
        <v>0</v>
      </c>
      <c r="C93" s="3">
        <v>0</v>
      </c>
      <c r="D93" s="3">
        <v>0</v>
      </c>
      <c r="E93" s="3">
        <v>176</v>
      </c>
      <c r="F93" s="3">
        <v>10</v>
      </c>
      <c r="G93" s="3">
        <v>60</v>
      </c>
      <c r="H93" s="3">
        <v>0</v>
      </c>
      <c r="I93" s="3">
        <v>40</v>
      </c>
      <c r="J93" s="3">
        <v>298</v>
      </c>
      <c r="K93" s="3">
        <v>80</v>
      </c>
      <c r="L93" s="3">
        <v>160</v>
      </c>
      <c r="M93" s="3">
        <v>20</v>
      </c>
      <c r="N93" s="5">
        <f>SUM(B93:M93)</f>
        <v>844</v>
      </c>
      <c r="O93" s="3">
        <v>2000</v>
      </c>
      <c r="P93" s="3"/>
    </row>
    <row r="94" spans="1:16" ht="12.75" customHeight="1" x14ac:dyDescent="0.2">
      <c r="A94" s="2" t="s">
        <v>24</v>
      </c>
      <c r="B94" s="5" t="s">
        <v>37</v>
      </c>
      <c r="C94" s="5" t="s">
        <v>37</v>
      </c>
      <c r="D94" s="5" t="s">
        <v>37</v>
      </c>
      <c r="E94" s="3">
        <v>4</v>
      </c>
      <c r="F94" s="3">
        <v>3</v>
      </c>
      <c r="G94" s="3">
        <v>6</v>
      </c>
      <c r="H94" s="3">
        <v>14</v>
      </c>
      <c r="I94" s="3">
        <v>7</v>
      </c>
      <c r="J94" s="3">
        <v>1</v>
      </c>
      <c r="K94" s="3">
        <v>3</v>
      </c>
      <c r="L94" s="3">
        <v>18</v>
      </c>
      <c r="M94" s="3">
        <v>57</v>
      </c>
      <c r="N94" s="5">
        <f t="shared" si="8"/>
        <v>113</v>
      </c>
      <c r="O94" s="3">
        <v>3066</v>
      </c>
      <c r="P94" s="3"/>
    </row>
    <row r="95" spans="1:16" ht="12.75" customHeight="1" x14ac:dyDescent="0.2">
      <c r="A95" s="2" t="s">
        <v>11</v>
      </c>
      <c r="B95" s="3">
        <v>721</v>
      </c>
      <c r="C95" s="3">
        <v>3222</v>
      </c>
      <c r="D95" s="3">
        <v>12110</v>
      </c>
      <c r="E95" s="3">
        <v>35</v>
      </c>
      <c r="F95" s="3">
        <v>562</v>
      </c>
      <c r="G95" s="3">
        <v>595</v>
      </c>
      <c r="H95" s="3">
        <v>46</v>
      </c>
      <c r="I95" s="3">
        <v>586</v>
      </c>
      <c r="J95" s="3">
        <v>1043</v>
      </c>
      <c r="K95" s="3">
        <v>36</v>
      </c>
      <c r="L95" s="3">
        <v>26130</v>
      </c>
      <c r="M95" s="3">
        <v>1967</v>
      </c>
      <c r="N95" s="5">
        <f t="shared" si="8"/>
        <v>47053</v>
      </c>
      <c r="O95" s="3">
        <v>31000</v>
      </c>
      <c r="P95" s="3"/>
    </row>
    <row r="96" spans="1:16" ht="12.75" customHeight="1" x14ac:dyDescent="0.2">
      <c r="A96" s="2" t="s">
        <v>12</v>
      </c>
      <c r="B96" s="3">
        <v>2212</v>
      </c>
      <c r="C96" s="3">
        <v>500</v>
      </c>
      <c r="D96" s="3">
        <v>1602</v>
      </c>
      <c r="E96" s="3">
        <v>4849</v>
      </c>
      <c r="F96" s="3">
        <v>1281</v>
      </c>
      <c r="G96" s="3">
        <v>0</v>
      </c>
      <c r="H96" s="3">
        <v>3004</v>
      </c>
      <c r="I96" s="3">
        <v>2028</v>
      </c>
      <c r="J96" s="3">
        <v>916</v>
      </c>
      <c r="K96" s="3">
        <v>200</v>
      </c>
      <c r="L96" s="3">
        <v>3278</v>
      </c>
      <c r="M96" s="3">
        <v>2665</v>
      </c>
      <c r="N96" s="5">
        <f t="shared" si="8"/>
        <v>22535</v>
      </c>
      <c r="O96" s="3">
        <v>42000</v>
      </c>
      <c r="P96" s="3"/>
    </row>
    <row r="97" spans="1:16" ht="12.75" customHeight="1" x14ac:dyDescent="0.2">
      <c r="A97" s="2" t="s">
        <v>13</v>
      </c>
      <c r="B97" s="3">
        <v>1564</v>
      </c>
      <c r="C97" s="3">
        <v>0</v>
      </c>
      <c r="D97" s="3">
        <v>0</v>
      </c>
      <c r="E97" s="3">
        <v>0</v>
      </c>
      <c r="F97" s="3">
        <v>0</v>
      </c>
      <c r="G97" s="3">
        <v>0</v>
      </c>
      <c r="H97" s="3">
        <v>0</v>
      </c>
      <c r="I97" s="3">
        <v>520</v>
      </c>
      <c r="J97" s="3">
        <v>624</v>
      </c>
      <c r="K97" s="3">
        <v>5217</v>
      </c>
      <c r="L97" s="3">
        <v>2759</v>
      </c>
      <c r="M97" s="3">
        <v>0</v>
      </c>
      <c r="N97" s="5">
        <f t="shared" si="8"/>
        <v>10684</v>
      </c>
      <c r="O97" s="3">
        <v>9120</v>
      </c>
      <c r="P97" s="3"/>
    </row>
    <row r="98" spans="1:16" ht="12.75" customHeight="1" x14ac:dyDescent="0.2">
      <c r="A98" s="2" t="s">
        <v>14</v>
      </c>
      <c r="B98" s="3">
        <v>0</v>
      </c>
      <c r="C98" s="3">
        <v>0</v>
      </c>
      <c r="D98" s="3">
        <v>2771</v>
      </c>
      <c r="E98" s="3">
        <v>0</v>
      </c>
      <c r="F98" s="3">
        <v>20164</v>
      </c>
      <c r="G98" s="3">
        <v>520</v>
      </c>
      <c r="H98" s="3">
        <v>0</v>
      </c>
      <c r="I98" s="3">
        <v>0</v>
      </c>
      <c r="J98" s="3">
        <v>0</v>
      </c>
      <c r="K98" s="3">
        <v>0</v>
      </c>
      <c r="L98" s="3">
        <v>4300</v>
      </c>
      <c r="M98" s="3">
        <v>0</v>
      </c>
      <c r="N98" s="5">
        <f t="shared" si="8"/>
        <v>27755</v>
      </c>
      <c r="O98" s="3">
        <v>25080</v>
      </c>
      <c r="P98" s="3"/>
    </row>
    <row r="99" spans="1:16" ht="12.75" customHeight="1" x14ac:dyDescent="0.2"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5"/>
      <c r="O99" s="3"/>
      <c r="P99" s="3"/>
    </row>
    <row r="100" spans="1:16" ht="12.75" customHeight="1" x14ac:dyDescent="0.2">
      <c r="A100" s="2" t="s">
        <v>25</v>
      </c>
      <c r="B100" s="3">
        <v>0</v>
      </c>
      <c r="C100" s="3">
        <v>5754</v>
      </c>
      <c r="D100" s="3">
        <v>8760</v>
      </c>
      <c r="E100" s="3">
        <v>296</v>
      </c>
      <c r="F100" s="3">
        <v>59</v>
      </c>
      <c r="G100" s="3">
        <v>420</v>
      </c>
      <c r="H100" s="3">
        <v>125</v>
      </c>
      <c r="I100" s="3">
        <v>71</v>
      </c>
      <c r="J100" s="3">
        <v>20</v>
      </c>
      <c r="K100" s="3">
        <v>2531</v>
      </c>
      <c r="L100" s="3">
        <v>3449</v>
      </c>
      <c r="M100" s="3">
        <v>671</v>
      </c>
      <c r="N100" s="5">
        <f t="shared" si="8"/>
        <v>22156</v>
      </c>
      <c r="O100" s="3">
        <v>50750</v>
      </c>
      <c r="P100" s="3"/>
    </row>
    <row r="101" spans="1:16" ht="12.75" customHeight="1" x14ac:dyDescent="0.2"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5"/>
      <c r="O101" s="3"/>
      <c r="P101" s="3"/>
    </row>
    <row r="102" spans="1:16" ht="12.75" customHeight="1" x14ac:dyDescent="0.2">
      <c r="A102" s="2" t="s">
        <v>58</v>
      </c>
      <c r="B102" s="5" t="s">
        <v>37</v>
      </c>
      <c r="C102" s="5" t="s">
        <v>37</v>
      </c>
      <c r="D102" s="5" t="s">
        <v>37</v>
      </c>
      <c r="E102" s="5" t="s">
        <v>37</v>
      </c>
      <c r="F102" s="5" t="s">
        <v>37</v>
      </c>
      <c r="G102" s="5" t="s">
        <v>37</v>
      </c>
      <c r="H102" s="5" t="s">
        <v>37</v>
      </c>
      <c r="I102" s="5" t="s">
        <v>37</v>
      </c>
      <c r="J102" s="5" t="s">
        <v>37</v>
      </c>
      <c r="K102" s="5" t="s">
        <v>37</v>
      </c>
      <c r="L102" s="5" t="s">
        <v>37</v>
      </c>
      <c r="M102" s="5" t="s">
        <v>37</v>
      </c>
      <c r="N102" s="5" t="s">
        <v>37</v>
      </c>
      <c r="O102" s="33" t="s">
        <v>37</v>
      </c>
      <c r="P102" s="3"/>
    </row>
    <row r="103" spans="1:16" ht="12.75" customHeight="1" x14ac:dyDescent="0.2">
      <c r="A103" s="2" t="s">
        <v>59</v>
      </c>
      <c r="B103" s="3">
        <v>0</v>
      </c>
      <c r="C103" s="3">
        <v>0</v>
      </c>
      <c r="D103" s="3">
        <v>0</v>
      </c>
      <c r="E103" s="3">
        <v>0</v>
      </c>
      <c r="F103" s="3">
        <v>0</v>
      </c>
      <c r="G103" s="3">
        <v>0</v>
      </c>
      <c r="H103" s="3">
        <v>0</v>
      </c>
      <c r="I103" s="3">
        <v>1100</v>
      </c>
      <c r="J103" s="3">
        <v>1500</v>
      </c>
      <c r="K103" s="3">
        <v>0</v>
      </c>
      <c r="L103" s="3">
        <v>1500</v>
      </c>
      <c r="M103" s="3">
        <v>1466</v>
      </c>
      <c r="N103" s="5">
        <f t="shared" si="8"/>
        <v>5566</v>
      </c>
      <c r="O103" s="3">
        <v>6120</v>
      </c>
      <c r="P103" s="3"/>
    </row>
    <row r="104" spans="1:16" ht="12.75" customHeight="1" x14ac:dyDescent="0.2">
      <c r="A104" s="2" t="s">
        <v>60</v>
      </c>
      <c r="B104" s="3">
        <v>0</v>
      </c>
      <c r="C104" s="3">
        <v>0</v>
      </c>
      <c r="D104" s="3">
        <v>0</v>
      </c>
      <c r="E104" s="3">
        <v>0</v>
      </c>
      <c r="F104" s="3">
        <v>0</v>
      </c>
      <c r="G104" s="3">
        <v>0</v>
      </c>
      <c r="H104" s="3">
        <v>0</v>
      </c>
      <c r="I104" s="3">
        <v>0</v>
      </c>
      <c r="J104" s="3">
        <v>0</v>
      </c>
      <c r="K104" s="3">
        <v>0</v>
      </c>
      <c r="L104" s="3">
        <v>0</v>
      </c>
      <c r="M104" s="3">
        <v>0</v>
      </c>
      <c r="N104" s="5">
        <f t="shared" si="8"/>
        <v>0</v>
      </c>
      <c r="O104" s="3">
        <v>500</v>
      </c>
      <c r="P104" s="3"/>
    </row>
    <row r="105" spans="1:16" ht="12.75" customHeight="1" x14ac:dyDescent="0.2"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5"/>
      <c r="O105" s="3"/>
      <c r="P105" s="3"/>
    </row>
    <row r="106" spans="1:16" ht="12.75" customHeight="1" x14ac:dyDescent="0.2">
      <c r="A106" s="2" t="s">
        <v>51</v>
      </c>
      <c r="B106" s="5" t="s">
        <v>37</v>
      </c>
      <c r="C106" s="5" t="s">
        <v>37</v>
      </c>
      <c r="D106" s="5" t="s">
        <v>37</v>
      </c>
      <c r="E106" s="5" t="s">
        <v>37</v>
      </c>
      <c r="F106" s="5" t="s">
        <v>37</v>
      </c>
      <c r="G106" s="5" t="s">
        <v>37</v>
      </c>
      <c r="H106" s="5" t="s">
        <v>37</v>
      </c>
      <c r="I106" s="5" t="s">
        <v>37</v>
      </c>
      <c r="J106" s="5" t="s">
        <v>37</v>
      </c>
      <c r="K106" s="5" t="s">
        <v>37</v>
      </c>
      <c r="L106" s="5" t="s">
        <v>37</v>
      </c>
      <c r="M106" s="5" t="s">
        <v>37</v>
      </c>
      <c r="N106" s="5" t="s">
        <v>37</v>
      </c>
      <c r="O106" s="33" t="s">
        <v>37</v>
      </c>
      <c r="P106" s="3"/>
    </row>
    <row r="107" spans="1:16" ht="12.75" customHeight="1" x14ac:dyDescent="0.2"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5"/>
      <c r="O107" s="3"/>
      <c r="P107" s="3"/>
    </row>
    <row r="108" spans="1:16" ht="12.75" customHeight="1" x14ac:dyDescent="0.2">
      <c r="A108" s="2" t="s">
        <v>41</v>
      </c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5"/>
      <c r="O108" s="3"/>
      <c r="P108" s="3"/>
    </row>
    <row r="109" spans="1:16" ht="12.75" customHeight="1" x14ac:dyDescent="0.2">
      <c r="A109" s="2" t="s">
        <v>28</v>
      </c>
      <c r="B109" s="3">
        <v>0</v>
      </c>
      <c r="C109" s="3">
        <v>0</v>
      </c>
      <c r="D109" s="3">
        <v>0</v>
      </c>
      <c r="E109" s="3">
        <v>0</v>
      </c>
      <c r="F109" s="3">
        <v>0</v>
      </c>
      <c r="G109" s="3">
        <v>0</v>
      </c>
      <c r="H109" s="3">
        <v>0</v>
      </c>
      <c r="I109" s="3">
        <v>0</v>
      </c>
      <c r="J109" s="3">
        <v>0</v>
      </c>
      <c r="K109" s="3">
        <v>0</v>
      </c>
      <c r="L109" s="3">
        <v>0</v>
      </c>
      <c r="M109" s="3">
        <v>0</v>
      </c>
      <c r="N109" s="5">
        <f t="shared" si="8"/>
        <v>0</v>
      </c>
      <c r="O109">
        <v>2000</v>
      </c>
      <c r="P109" s="3"/>
    </row>
    <row r="110" spans="1:16" ht="12.75" customHeight="1" x14ac:dyDescent="0.2">
      <c r="A110" s="2" t="s">
        <v>19</v>
      </c>
      <c r="B110" s="3">
        <v>0</v>
      </c>
      <c r="C110" s="3">
        <v>0</v>
      </c>
      <c r="D110" s="3">
        <v>0</v>
      </c>
      <c r="E110" s="3">
        <v>40</v>
      </c>
      <c r="F110" s="3">
        <v>43</v>
      </c>
      <c r="G110" s="3">
        <v>31</v>
      </c>
      <c r="H110" s="3">
        <v>57</v>
      </c>
      <c r="I110" s="3">
        <v>83</v>
      </c>
      <c r="J110" s="3">
        <v>42</v>
      </c>
      <c r="K110" s="3">
        <v>71</v>
      </c>
      <c r="L110" s="3">
        <v>91</v>
      </c>
      <c r="M110" s="3">
        <v>58</v>
      </c>
      <c r="N110" s="5">
        <f t="shared" si="8"/>
        <v>516</v>
      </c>
      <c r="O110" s="38">
        <f>21.107+18.233</f>
        <v>39.340000000000003</v>
      </c>
      <c r="P110" s="3"/>
    </row>
    <row r="111" spans="1:16" ht="12.75" customHeight="1" x14ac:dyDescent="0.2"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5"/>
      <c r="P111" s="3"/>
    </row>
    <row r="112" spans="1:16" ht="12.75" customHeight="1" x14ac:dyDescent="0.2">
      <c r="A112" s="36" t="s">
        <v>1</v>
      </c>
      <c r="B112" s="3">
        <f t="shared" ref="B112:N112" si="9">SUM(B92:B98)+B100+B103+B104+B109+B110</f>
        <v>4497</v>
      </c>
      <c r="C112" s="3">
        <f t="shared" si="9"/>
        <v>9476</v>
      </c>
      <c r="D112" s="3">
        <f t="shared" si="9"/>
        <v>25243</v>
      </c>
      <c r="E112" s="3">
        <f t="shared" si="9"/>
        <v>5545</v>
      </c>
      <c r="F112" s="3">
        <f t="shared" si="9"/>
        <v>22153</v>
      </c>
      <c r="G112" s="3">
        <f t="shared" si="9"/>
        <v>1632</v>
      </c>
      <c r="H112" s="3">
        <f t="shared" si="9"/>
        <v>3246</v>
      </c>
      <c r="I112" s="3">
        <f t="shared" si="9"/>
        <v>16799</v>
      </c>
      <c r="J112" s="3">
        <f t="shared" si="9"/>
        <v>4444</v>
      </c>
      <c r="K112" s="3">
        <f t="shared" si="9"/>
        <v>8138</v>
      </c>
      <c r="L112" s="3">
        <f t="shared" si="9"/>
        <v>41685</v>
      </c>
      <c r="M112" s="3">
        <f t="shared" si="9"/>
        <v>6904</v>
      </c>
      <c r="N112" s="3">
        <f t="shared" si="9"/>
        <v>149762</v>
      </c>
      <c r="O112" s="3">
        <f>SUM(O92:O98)+O100+O103+O104+O109+O110</f>
        <v>184215.34</v>
      </c>
      <c r="P112" s="3"/>
    </row>
    <row r="113" spans="1:16" ht="12.75" customHeight="1" x14ac:dyDescent="0.2">
      <c r="A113" s="36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5"/>
      <c r="P113" s="3"/>
    </row>
    <row r="114" spans="1:16" ht="12.75" customHeight="1" x14ac:dyDescent="0.2">
      <c r="A114" s="2" t="s">
        <v>29</v>
      </c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5"/>
      <c r="P114" s="3"/>
    </row>
    <row r="115" spans="1:16" ht="12.75" customHeight="1" x14ac:dyDescent="0.2">
      <c r="A115" s="4" t="s">
        <v>22</v>
      </c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5"/>
      <c r="O115" s="3"/>
      <c r="P115" s="3"/>
    </row>
    <row r="116" spans="1:16" ht="12.75" customHeight="1" x14ac:dyDescent="0.2">
      <c r="A116" s="2" t="s">
        <v>17</v>
      </c>
      <c r="B116" s="3">
        <v>0</v>
      </c>
      <c r="C116" s="3">
        <v>0</v>
      </c>
      <c r="D116" s="3">
        <v>0</v>
      </c>
      <c r="E116" s="3">
        <v>0</v>
      </c>
      <c r="F116" s="3">
        <v>410</v>
      </c>
      <c r="G116" s="3">
        <v>0</v>
      </c>
      <c r="H116" s="3">
        <v>0</v>
      </c>
      <c r="I116" s="3">
        <v>0</v>
      </c>
      <c r="J116" s="3">
        <v>0</v>
      </c>
      <c r="K116" s="3">
        <v>1100</v>
      </c>
      <c r="L116" s="3">
        <v>0</v>
      </c>
      <c r="M116" s="3">
        <v>0</v>
      </c>
      <c r="N116" s="5">
        <f t="shared" ref="N116:N134" si="10">SUM(B116:M116)</f>
        <v>1510</v>
      </c>
      <c r="O116" s="3">
        <v>12760</v>
      </c>
      <c r="P116" s="3"/>
    </row>
    <row r="117" spans="1:16" ht="12.75" customHeight="1" x14ac:dyDescent="0.2">
      <c r="A117" s="2" t="s">
        <v>27</v>
      </c>
      <c r="B117" s="3">
        <v>20</v>
      </c>
      <c r="C117" s="3">
        <v>515</v>
      </c>
      <c r="D117" s="3">
        <v>622</v>
      </c>
      <c r="E117" s="3">
        <v>80</v>
      </c>
      <c r="F117" s="3">
        <v>40</v>
      </c>
      <c r="G117" s="3">
        <v>0</v>
      </c>
      <c r="H117" s="3">
        <v>60</v>
      </c>
      <c r="I117" s="3">
        <v>40</v>
      </c>
      <c r="J117" s="3">
        <v>20</v>
      </c>
      <c r="K117" s="3">
        <v>40</v>
      </c>
      <c r="L117" s="3">
        <v>0</v>
      </c>
      <c r="M117" s="3">
        <v>20</v>
      </c>
      <c r="N117" s="5">
        <f>SUM(B117:M117)</f>
        <v>1457</v>
      </c>
      <c r="O117" s="3">
        <v>2000</v>
      </c>
      <c r="P117" s="3"/>
    </row>
    <row r="118" spans="1:16" ht="12.75" customHeight="1" x14ac:dyDescent="0.2">
      <c r="A118" s="2" t="s">
        <v>24</v>
      </c>
      <c r="B118" s="3">
        <v>10</v>
      </c>
      <c r="C118" s="3">
        <v>0</v>
      </c>
      <c r="D118" s="3">
        <v>5</v>
      </c>
      <c r="E118" s="5" t="s">
        <v>37</v>
      </c>
      <c r="F118" s="5" t="s">
        <v>37</v>
      </c>
      <c r="G118" s="5" t="s">
        <v>37</v>
      </c>
      <c r="H118" s="5" t="s">
        <v>37</v>
      </c>
      <c r="I118" s="5" t="s">
        <v>37</v>
      </c>
      <c r="J118" s="5" t="s">
        <v>37</v>
      </c>
      <c r="K118" s="5" t="s">
        <v>37</v>
      </c>
      <c r="L118" s="5" t="s">
        <v>37</v>
      </c>
      <c r="M118" s="5" t="s">
        <v>37</v>
      </c>
      <c r="N118" s="5">
        <f t="shared" si="10"/>
        <v>15</v>
      </c>
      <c r="O118" s="3">
        <v>0</v>
      </c>
      <c r="P118" s="3"/>
    </row>
    <row r="119" spans="1:16" ht="12.75" customHeight="1" x14ac:dyDescent="0.2">
      <c r="A119" s="2" t="s">
        <v>11</v>
      </c>
      <c r="B119" s="3">
        <v>0</v>
      </c>
      <c r="C119" s="3">
        <v>0</v>
      </c>
      <c r="D119" s="3">
        <v>0</v>
      </c>
      <c r="E119" s="3">
        <v>12</v>
      </c>
      <c r="F119" s="3">
        <v>65</v>
      </c>
      <c r="G119" s="3">
        <v>9163</v>
      </c>
      <c r="H119" s="3">
        <v>1468</v>
      </c>
      <c r="I119" s="3">
        <v>1736</v>
      </c>
      <c r="J119" s="3">
        <v>1843</v>
      </c>
      <c r="K119" s="3">
        <v>1149</v>
      </c>
      <c r="L119" s="3">
        <v>15698</v>
      </c>
      <c r="M119" s="3">
        <v>486</v>
      </c>
      <c r="N119" s="5">
        <f t="shared" si="10"/>
        <v>31620</v>
      </c>
      <c r="O119" s="3">
        <v>31620</v>
      </c>
      <c r="P119" s="3"/>
    </row>
    <row r="120" spans="1:16" ht="12.75" customHeight="1" x14ac:dyDescent="0.2">
      <c r="A120" s="2" t="s">
        <v>12</v>
      </c>
      <c r="B120" s="3">
        <v>800</v>
      </c>
      <c r="C120" s="3">
        <v>-520</v>
      </c>
      <c r="D120" s="3">
        <v>22599</v>
      </c>
      <c r="E120" s="3">
        <v>6</v>
      </c>
      <c r="F120" s="3">
        <v>0</v>
      </c>
      <c r="G120" s="3">
        <v>2690</v>
      </c>
      <c r="H120" s="3">
        <v>3336</v>
      </c>
      <c r="I120" s="3">
        <v>2190</v>
      </c>
      <c r="J120" s="3">
        <v>1675</v>
      </c>
      <c r="K120" s="3">
        <v>13059</v>
      </c>
      <c r="L120" s="3">
        <v>501</v>
      </c>
      <c r="M120" s="3">
        <v>3900</v>
      </c>
      <c r="N120" s="5">
        <f t="shared" si="10"/>
        <v>50236</v>
      </c>
      <c r="O120" s="3">
        <v>42840</v>
      </c>
      <c r="P120" s="3"/>
    </row>
    <row r="121" spans="1:16" ht="12.75" customHeight="1" x14ac:dyDescent="0.2">
      <c r="A121" s="2" t="s">
        <v>13</v>
      </c>
      <c r="B121" s="3">
        <v>0</v>
      </c>
      <c r="C121" s="3">
        <v>0</v>
      </c>
      <c r="D121" s="3">
        <v>0</v>
      </c>
      <c r="E121" s="3">
        <v>0</v>
      </c>
      <c r="F121" s="3">
        <v>0</v>
      </c>
      <c r="G121" s="3">
        <v>0</v>
      </c>
      <c r="H121" s="3">
        <v>0</v>
      </c>
      <c r="I121" s="3">
        <v>2</v>
      </c>
      <c r="J121" s="3">
        <v>39</v>
      </c>
      <c r="K121" s="3">
        <v>7338</v>
      </c>
      <c r="L121" s="3">
        <v>0</v>
      </c>
      <c r="M121" s="3">
        <v>0</v>
      </c>
      <c r="N121" s="5">
        <f t="shared" si="10"/>
        <v>7379</v>
      </c>
      <c r="O121" s="3">
        <v>9280</v>
      </c>
      <c r="P121" s="3"/>
    </row>
    <row r="122" spans="1:16" ht="12.75" customHeight="1" x14ac:dyDescent="0.2">
      <c r="A122" s="2" t="s">
        <v>14</v>
      </c>
      <c r="B122" s="3">
        <v>0</v>
      </c>
      <c r="C122" s="3">
        <v>0</v>
      </c>
      <c r="D122" s="3">
        <v>0</v>
      </c>
      <c r="E122" s="3">
        <v>1164</v>
      </c>
      <c r="F122" s="3">
        <v>20411</v>
      </c>
      <c r="G122" s="3">
        <v>0</v>
      </c>
      <c r="H122" s="3">
        <v>0</v>
      </c>
      <c r="I122" s="3">
        <v>3372</v>
      </c>
      <c r="J122" s="3">
        <v>0</v>
      </c>
      <c r="K122" s="3">
        <v>0</v>
      </c>
      <c r="L122" s="3">
        <v>0</v>
      </c>
      <c r="M122" s="3">
        <v>0</v>
      </c>
      <c r="N122" s="5">
        <f t="shared" si="10"/>
        <v>24947</v>
      </c>
      <c r="O122" s="3">
        <v>25520</v>
      </c>
      <c r="P122" s="3"/>
    </row>
    <row r="123" spans="1:16" ht="12.75" customHeight="1" x14ac:dyDescent="0.2"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5"/>
      <c r="O123" s="3"/>
      <c r="P123" s="3"/>
    </row>
    <row r="124" spans="1:16" ht="12.75" customHeight="1" x14ac:dyDescent="0.2">
      <c r="A124" s="2" t="s">
        <v>25</v>
      </c>
      <c r="B124" s="3">
        <v>1871</v>
      </c>
      <c r="C124" s="3">
        <v>-357</v>
      </c>
      <c r="D124" s="3">
        <v>1186</v>
      </c>
      <c r="E124" s="3">
        <v>211</v>
      </c>
      <c r="F124" s="3">
        <v>440</v>
      </c>
      <c r="G124" s="3">
        <v>1786</v>
      </c>
      <c r="H124" s="3">
        <v>1495</v>
      </c>
      <c r="I124" s="3">
        <v>2673</v>
      </c>
      <c r="J124" s="3">
        <v>2251</v>
      </c>
      <c r="K124" s="3">
        <v>6070</v>
      </c>
      <c r="L124" s="3">
        <v>12695</v>
      </c>
      <c r="M124" s="3">
        <v>6416</v>
      </c>
      <c r="N124" s="5">
        <f t="shared" si="10"/>
        <v>36737</v>
      </c>
      <c r="O124" s="5">
        <v>51500</v>
      </c>
      <c r="P124" s="3"/>
    </row>
    <row r="125" spans="1:16" ht="12.75" customHeight="1" x14ac:dyDescent="0.2"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5"/>
      <c r="O125" s="5"/>
      <c r="P125" s="3"/>
    </row>
    <row r="126" spans="1:16" ht="12.75" customHeight="1" x14ac:dyDescent="0.2">
      <c r="A126" s="2" t="s">
        <v>58</v>
      </c>
      <c r="B126" s="5" t="s">
        <v>37</v>
      </c>
      <c r="C126" s="5" t="s">
        <v>37</v>
      </c>
      <c r="D126" s="5" t="s">
        <v>37</v>
      </c>
      <c r="E126" s="5" t="s">
        <v>37</v>
      </c>
      <c r="F126" s="5" t="s">
        <v>37</v>
      </c>
      <c r="G126" s="5" t="s">
        <v>37</v>
      </c>
      <c r="H126" s="5" t="s">
        <v>37</v>
      </c>
      <c r="I126" s="5" t="s">
        <v>37</v>
      </c>
      <c r="J126" s="5" t="s">
        <v>37</v>
      </c>
      <c r="K126" s="5" t="s">
        <v>37</v>
      </c>
      <c r="L126" s="5" t="s">
        <v>37</v>
      </c>
      <c r="M126" s="5" t="s">
        <v>37</v>
      </c>
      <c r="N126" s="5">
        <f t="shared" si="10"/>
        <v>0</v>
      </c>
      <c r="O126" s="5">
        <v>0</v>
      </c>
      <c r="P126" s="3"/>
    </row>
    <row r="127" spans="1:16" ht="12.75" customHeight="1" x14ac:dyDescent="0.2">
      <c r="A127" s="2" t="s">
        <v>59</v>
      </c>
      <c r="B127" s="5">
        <v>0</v>
      </c>
      <c r="C127" s="3">
        <v>0</v>
      </c>
      <c r="D127" s="3">
        <v>0</v>
      </c>
      <c r="E127" s="3">
        <v>0</v>
      </c>
      <c r="F127" s="3">
        <v>0</v>
      </c>
      <c r="G127" s="3">
        <v>0</v>
      </c>
      <c r="H127" s="3">
        <v>0</v>
      </c>
      <c r="I127" s="3">
        <v>1500</v>
      </c>
      <c r="J127" s="3">
        <v>0</v>
      </c>
      <c r="K127" s="3">
        <v>1500</v>
      </c>
      <c r="L127" s="3">
        <v>0</v>
      </c>
      <c r="M127" s="3">
        <v>0</v>
      </c>
      <c r="N127" s="5">
        <f t="shared" si="10"/>
        <v>3000</v>
      </c>
      <c r="O127" s="5">
        <v>6180</v>
      </c>
      <c r="P127" s="3"/>
    </row>
    <row r="128" spans="1:16" ht="12.75" customHeight="1" x14ac:dyDescent="0.2">
      <c r="A128" s="2" t="s">
        <v>60</v>
      </c>
      <c r="B128" s="3">
        <v>0</v>
      </c>
      <c r="C128" s="3">
        <v>0</v>
      </c>
      <c r="D128" s="3">
        <v>0</v>
      </c>
      <c r="E128" s="3">
        <v>0</v>
      </c>
      <c r="F128" s="3">
        <v>0</v>
      </c>
      <c r="G128" s="3">
        <v>0</v>
      </c>
      <c r="H128" s="3">
        <v>0</v>
      </c>
      <c r="I128" s="3">
        <v>0</v>
      </c>
      <c r="J128" s="3">
        <v>0</v>
      </c>
      <c r="K128" s="3">
        <v>0</v>
      </c>
      <c r="L128" s="3">
        <v>0</v>
      </c>
      <c r="M128" s="3">
        <v>0</v>
      </c>
      <c r="N128" s="5">
        <f t="shared" si="10"/>
        <v>0</v>
      </c>
      <c r="O128" s="5">
        <v>500</v>
      </c>
      <c r="P128" s="3"/>
    </row>
    <row r="129" spans="1:16" ht="12.75" customHeight="1" x14ac:dyDescent="0.2"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5"/>
      <c r="O129" s="5"/>
      <c r="P129" s="3"/>
    </row>
    <row r="130" spans="1:16" ht="12.75" customHeight="1" x14ac:dyDescent="0.2">
      <c r="A130" s="2" t="s">
        <v>51</v>
      </c>
      <c r="B130" s="5" t="s">
        <v>37</v>
      </c>
      <c r="C130" s="5" t="s">
        <v>37</v>
      </c>
      <c r="D130" s="5" t="s">
        <v>37</v>
      </c>
      <c r="E130" s="5" t="s">
        <v>37</v>
      </c>
      <c r="F130" s="5" t="s">
        <v>37</v>
      </c>
      <c r="G130" s="5" t="s">
        <v>37</v>
      </c>
      <c r="H130" s="5" t="s">
        <v>37</v>
      </c>
      <c r="I130" s="5" t="s">
        <v>37</v>
      </c>
      <c r="J130" s="5" t="s">
        <v>37</v>
      </c>
      <c r="K130" s="5" t="s">
        <v>37</v>
      </c>
      <c r="L130" s="5" t="s">
        <v>37</v>
      </c>
      <c r="M130" s="5" t="s">
        <v>37</v>
      </c>
      <c r="N130" s="5">
        <f t="shared" si="10"/>
        <v>0</v>
      </c>
      <c r="O130" s="33">
        <v>0</v>
      </c>
      <c r="P130" s="3"/>
    </row>
    <row r="131" spans="1:16" ht="12.75" customHeight="1" x14ac:dyDescent="0.2"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5"/>
      <c r="O131" s="3"/>
      <c r="P131" s="3"/>
    </row>
    <row r="132" spans="1:16" ht="12.75" customHeight="1" x14ac:dyDescent="0.2">
      <c r="A132" s="2" t="s">
        <v>41</v>
      </c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5"/>
      <c r="O132" s="3"/>
      <c r="P132" s="3"/>
    </row>
    <row r="133" spans="1:16" ht="12.75" customHeight="1" x14ac:dyDescent="0.2">
      <c r="A133" s="2" t="s">
        <v>28</v>
      </c>
      <c r="B133" s="3">
        <v>0</v>
      </c>
      <c r="C133" s="3">
        <v>0</v>
      </c>
      <c r="D133" s="3">
        <v>0</v>
      </c>
      <c r="E133" s="3">
        <v>0</v>
      </c>
      <c r="F133" s="3">
        <v>0</v>
      </c>
      <c r="G133" s="3">
        <v>0</v>
      </c>
      <c r="H133" s="3">
        <v>0</v>
      </c>
      <c r="I133" s="3">
        <v>0</v>
      </c>
      <c r="J133" s="3">
        <v>0</v>
      </c>
      <c r="K133" s="3">
        <v>0</v>
      </c>
      <c r="L133" s="3">
        <v>0</v>
      </c>
      <c r="M133" s="3">
        <v>0</v>
      </c>
      <c r="N133" s="5">
        <f t="shared" si="10"/>
        <v>0</v>
      </c>
      <c r="O133" s="3">
        <v>2000</v>
      </c>
      <c r="P133" s="3"/>
    </row>
    <row r="134" spans="1:16" ht="12.75" customHeight="1" x14ac:dyDescent="0.2">
      <c r="A134" s="2" t="s">
        <v>19</v>
      </c>
      <c r="B134" s="3">
        <v>59</v>
      </c>
      <c r="C134" s="3">
        <v>39</v>
      </c>
      <c r="D134" s="3">
        <v>40</v>
      </c>
      <c r="E134" s="3">
        <v>0</v>
      </c>
      <c r="F134" s="3">
        <v>0</v>
      </c>
      <c r="G134" s="3">
        <v>0</v>
      </c>
      <c r="H134" s="3">
        <v>0</v>
      </c>
      <c r="I134" s="3">
        <v>0</v>
      </c>
      <c r="J134" s="3">
        <v>0</v>
      </c>
      <c r="K134" s="3">
        <v>0</v>
      </c>
      <c r="L134" s="3">
        <v>0</v>
      </c>
      <c r="M134" s="3">
        <v>0</v>
      </c>
      <c r="N134" s="5">
        <f t="shared" si="10"/>
        <v>138</v>
      </c>
      <c r="O134" s="14">
        <f>21+18</f>
        <v>39</v>
      </c>
      <c r="P134" s="3"/>
    </row>
    <row r="135" spans="1:16" ht="12.75" customHeight="1" x14ac:dyDescent="0.2"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5"/>
      <c r="P135" s="3"/>
    </row>
    <row r="136" spans="1:16" ht="12.75" customHeight="1" x14ac:dyDescent="0.2">
      <c r="A136" s="36" t="s">
        <v>1</v>
      </c>
      <c r="B136" s="3">
        <f t="shared" ref="B136:N136" si="11">SUM(B116:B122)+B124+B127+B128+B133+B134</f>
        <v>2760</v>
      </c>
      <c r="C136" s="3">
        <f t="shared" si="11"/>
        <v>-323</v>
      </c>
      <c r="D136" s="3">
        <f t="shared" si="11"/>
        <v>24452</v>
      </c>
      <c r="E136" s="3">
        <f t="shared" si="11"/>
        <v>1473</v>
      </c>
      <c r="F136" s="3">
        <f t="shared" si="11"/>
        <v>21366</v>
      </c>
      <c r="G136" s="3">
        <f t="shared" si="11"/>
        <v>13639</v>
      </c>
      <c r="H136" s="3">
        <f t="shared" si="11"/>
        <v>6359</v>
      </c>
      <c r="I136" s="3">
        <f t="shared" si="11"/>
        <v>11513</v>
      </c>
      <c r="J136" s="3">
        <f t="shared" si="11"/>
        <v>5828</v>
      </c>
      <c r="K136" s="3">
        <f t="shared" si="11"/>
        <v>30256</v>
      </c>
      <c r="L136" s="3">
        <f t="shared" si="11"/>
        <v>28894</v>
      </c>
      <c r="M136" s="3">
        <f t="shared" si="11"/>
        <v>10822</v>
      </c>
      <c r="N136" s="3">
        <f t="shared" si="11"/>
        <v>157039</v>
      </c>
      <c r="O136" s="3">
        <f>SUM(O116:O122)+O124+O127+O128+O133+O134</f>
        <v>184239</v>
      </c>
      <c r="P136" s="3"/>
    </row>
    <row r="137" spans="1:16" ht="12.75" customHeight="1" x14ac:dyDescent="0.2">
      <c r="A137" s="36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5"/>
      <c r="P137" s="3"/>
    </row>
    <row r="138" spans="1:16" ht="12.75" customHeight="1" x14ac:dyDescent="0.2">
      <c r="A138" s="2" t="s">
        <v>30</v>
      </c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5"/>
      <c r="P138" s="3"/>
    </row>
    <row r="139" spans="1:16" ht="12.75" customHeight="1" x14ac:dyDescent="0.2">
      <c r="A139" s="4" t="s">
        <v>22</v>
      </c>
      <c r="B139" s="3"/>
      <c r="C139" s="3"/>
      <c r="D139" s="3"/>
      <c r="E139" s="39"/>
      <c r="F139" s="3"/>
      <c r="G139" s="3"/>
      <c r="H139" s="3"/>
      <c r="I139" s="3"/>
      <c r="J139" s="3"/>
      <c r="K139" s="3"/>
      <c r="L139" s="3"/>
      <c r="M139" s="3"/>
      <c r="N139" s="5"/>
      <c r="O139" s="5"/>
      <c r="P139" s="3"/>
    </row>
    <row r="140" spans="1:16" ht="12.75" customHeight="1" x14ac:dyDescent="0.2">
      <c r="A140" s="2" t="s">
        <v>17</v>
      </c>
      <c r="B140" s="3">
        <v>8575</v>
      </c>
      <c r="C140" s="3">
        <v>2675</v>
      </c>
      <c r="D140" s="3">
        <v>0</v>
      </c>
      <c r="E140" s="5">
        <v>10000</v>
      </c>
      <c r="F140" s="3">
        <v>160</v>
      </c>
      <c r="G140" s="3">
        <v>60</v>
      </c>
      <c r="H140" s="3">
        <v>240</v>
      </c>
      <c r="I140" s="3">
        <v>0</v>
      </c>
      <c r="J140" s="3">
        <v>276</v>
      </c>
      <c r="K140" s="3">
        <v>2244</v>
      </c>
      <c r="L140" s="3">
        <v>0</v>
      </c>
      <c r="M140" s="3">
        <v>0</v>
      </c>
      <c r="N140" s="5">
        <f>SUM(B140:M140)</f>
        <v>24230</v>
      </c>
      <c r="O140" s="5">
        <v>12980</v>
      </c>
      <c r="P140" s="3"/>
    </row>
    <row r="141" spans="1:16" ht="12.75" customHeight="1" x14ac:dyDescent="0.2">
      <c r="A141" s="2" t="s">
        <v>27</v>
      </c>
      <c r="B141" s="3">
        <v>0</v>
      </c>
      <c r="C141" s="3">
        <v>550</v>
      </c>
      <c r="D141" s="3">
        <v>980</v>
      </c>
      <c r="E141" s="5">
        <v>20</v>
      </c>
      <c r="F141" s="3">
        <v>20</v>
      </c>
      <c r="G141" s="3">
        <v>0</v>
      </c>
      <c r="H141" s="3">
        <v>100</v>
      </c>
      <c r="I141" s="3">
        <v>20</v>
      </c>
      <c r="J141" s="3">
        <v>55</v>
      </c>
      <c r="K141" s="3">
        <v>850</v>
      </c>
      <c r="L141" s="3">
        <v>140</v>
      </c>
      <c r="M141" s="3">
        <v>320</v>
      </c>
      <c r="N141" s="5">
        <f>SUM(B141:M141)</f>
        <v>3055</v>
      </c>
      <c r="O141" s="5">
        <v>2000</v>
      </c>
      <c r="P141" s="3"/>
    </row>
    <row r="142" spans="1:16" ht="12.75" customHeight="1" x14ac:dyDescent="0.2">
      <c r="A142" s="2" t="s">
        <v>24</v>
      </c>
      <c r="B142" s="3">
        <v>0</v>
      </c>
      <c r="C142" s="3">
        <v>0</v>
      </c>
      <c r="D142" s="3">
        <v>0</v>
      </c>
      <c r="E142" s="5">
        <v>0</v>
      </c>
      <c r="F142" s="5">
        <v>0</v>
      </c>
      <c r="G142" s="5">
        <v>0</v>
      </c>
      <c r="H142" s="5">
        <v>0.75600000000000001</v>
      </c>
      <c r="I142" s="5">
        <v>5.9999999999999942E-2</v>
      </c>
      <c r="J142" s="5">
        <v>8.7000000000000077E-2</v>
      </c>
      <c r="K142" s="5">
        <v>4.0969999999999995</v>
      </c>
      <c r="L142" s="5">
        <v>4</v>
      </c>
      <c r="M142" s="5">
        <v>23</v>
      </c>
      <c r="N142" s="5">
        <f t="shared" ref="N142:N158" si="12">SUM(B142:M142)</f>
        <v>32</v>
      </c>
      <c r="O142" s="5">
        <v>11800</v>
      </c>
      <c r="P142" s="3"/>
    </row>
    <row r="143" spans="1:16" ht="12.75" customHeight="1" x14ac:dyDescent="0.2">
      <c r="A143" s="2" t="s">
        <v>11</v>
      </c>
      <c r="B143" s="3">
        <v>0</v>
      </c>
      <c r="C143" s="3">
        <v>0</v>
      </c>
      <c r="D143" s="3">
        <v>0</v>
      </c>
      <c r="E143" s="5">
        <v>45</v>
      </c>
      <c r="F143" s="3">
        <v>6686</v>
      </c>
      <c r="G143" s="3">
        <v>4162</v>
      </c>
      <c r="H143" s="3">
        <v>4788</v>
      </c>
      <c r="I143" s="3">
        <v>3316</v>
      </c>
      <c r="J143" s="3">
        <v>1166</v>
      </c>
      <c r="K143" s="3">
        <v>7549</v>
      </c>
      <c r="L143" s="3">
        <v>1519</v>
      </c>
      <c r="M143" s="3">
        <v>421</v>
      </c>
      <c r="N143" s="5">
        <f t="shared" si="12"/>
        <v>29652</v>
      </c>
      <c r="O143" s="5">
        <v>32240</v>
      </c>
      <c r="P143" s="3"/>
    </row>
    <row r="144" spans="1:16" ht="12.75" customHeight="1" x14ac:dyDescent="0.2">
      <c r="A144" s="2" t="s">
        <v>12</v>
      </c>
      <c r="B144" s="3">
        <v>10559</v>
      </c>
      <c r="C144" s="3">
        <v>2160</v>
      </c>
      <c r="D144" s="3">
        <v>2462</v>
      </c>
      <c r="E144" s="5">
        <v>2229</v>
      </c>
      <c r="F144" s="3">
        <v>8916</v>
      </c>
      <c r="G144" s="3">
        <v>977</v>
      </c>
      <c r="H144" s="3">
        <v>1241</v>
      </c>
      <c r="I144" s="3">
        <v>589</v>
      </c>
      <c r="J144" s="3">
        <v>810</v>
      </c>
      <c r="K144" s="3">
        <v>3637</v>
      </c>
      <c r="L144" s="3">
        <v>1072</v>
      </c>
      <c r="M144" s="3">
        <v>1800</v>
      </c>
      <c r="N144" s="5">
        <f t="shared" si="12"/>
        <v>36452</v>
      </c>
      <c r="O144" s="5">
        <v>43680</v>
      </c>
      <c r="P144" s="3"/>
    </row>
    <row r="145" spans="1:16" ht="12.75" customHeight="1" x14ac:dyDescent="0.2">
      <c r="A145" s="2" t="s">
        <v>13</v>
      </c>
      <c r="B145" s="3">
        <v>1350</v>
      </c>
      <c r="C145" s="3">
        <v>551</v>
      </c>
      <c r="D145" s="3">
        <v>0</v>
      </c>
      <c r="E145" s="5">
        <v>0</v>
      </c>
      <c r="F145" s="3">
        <v>0</v>
      </c>
      <c r="G145" s="3">
        <v>1250</v>
      </c>
      <c r="H145" s="3">
        <v>1875</v>
      </c>
      <c r="I145" s="3">
        <v>1125</v>
      </c>
      <c r="J145" s="3">
        <v>0</v>
      </c>
      <c r="K145" s="3">
        <v>0</v>
      </c>
      <c r="L145" s="3">
        <v>832</v>
      </c>
      <c r="M145" s="3">
        <v>0</v>
      </c>
      <c r="N145" s="5">
        <f t="shared" si="12"/>
        <v>6983</v>
      </c>
      <c r="O145" s="5">
        <v>9440</v>
      </c>
      <c r="P145" s="3"/>
    </row>
    <row r="146" spans="1:16" ht="12.75" customHeight="1" x14ac:dyDescent="0.2">
      <c r="A146" s="2" t="s">
        <v>14</v>
      </c>
      <c r="B146" s="3">
        <v>0</v>
      </c>
      <c r="C146" s="3">
        <v>0</v>
      </c>
      <c r="D146" s="3">
        <v>0</v>
      </c>
      <c r="E146" s="5">
        <v>3156</v>
      </c>
      <c r="F146" s="3">
        <v>2250</v>
      </c>
      <c r="G146" s="3">
        <v>13913</v>
      </c>
      <c r="H146" s="3">
        <v>0</v>
      </c>
      <c r="I146" s="3">
        <v>750</v>
      </c>
      <c r="J146" s="3">
        <v>0</v>
      </c>
      <c r="K146" s="3">
        <v>0</v>
      </c>
      <c r="L146" s="3">
        <v>5862</v>
      </c>
      <c r="M146" s="3">
        <v>0</v>
      </c>
      <c r="N146" s="5">
        <f t="shared" si="12"/>
        <v>25931</v>
      </c>
      <c r="O146" s="5">
        <v>25960</v>
      </c>
      <c r="P146" s="3"/>
    </row>
    <row r="147" spans="1:16" ht="12.75" customHeight="1" x14ac:dyDescent="0.2"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5"/>
      <c r="O147" s="3"/>
      <c r="P147" s="3"/>
    </row>
    <row r="148" spans="1:16" ht="12.75" customHeight="1" x14ac:dyDescent="0.2">
      <c r="A148" s="2" t="s">
        <v>25</v>
      </c>
      <c r="B148" s="3">
        <v>2751</v>
      </c>
      <c r="C148" s="3">
        <v>4566</v>
      </c>
      <c r="D148" s="3">
        <v>9247</v>
      </c>
      <c r="E148" s="3">
        <v>489</v>
      </c>
      <c r="F148" s="3">
        <v>2183</v>
      </c>
      <c r="G148" s="3">
        <v>5041</v>
      </c>
      <c r="H148" s="3">
        <v>6169</v>
      </c>
      <c r="I148" s="3">
        <v>3702</v>
      </c>
      <c r="J148" s="3">
        <v>2180</v>
      </c>
      <c r="K148" s="3">
        <v>9295</v>
      </c>
      <c r="L148" s="3">
        <v>15240</v>
      </c>
      <c r="M148" s="3">
        <v>2033</v>
      </c>
      <c r="N148" s="5">
        <f t="shared" si="12"/>
        <v>62896</v>
      </c>
      <c r="O148" s="3">
        <v>52250</v>
      </c>
      <c r="P148" s="3"/>
    </row>
    <row r="149" spans="1:16" ht="12.75" customHeight="1" x14ac:dyDescent="0.2"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5"/>
      <c r="O149" s="3"/>
      <c r="P149" s="3"/>
    </row>
    <row r="150" spans="1:16" ht="12.75" customHeight="1" x14ac:dyDescent="0.2">
      <c r="A150" s="2" t="s">
        <v>58</v>
      </c>
      <c r="B150" s="5">
        <v>0</v>
      </c>
      <c r="C150" s="5">
        <v>0</v>
      </c>
      <c r="D150" s="5">
        <v>0</v>
      </c>
      <c r="E150" s="5">
        <v>0</v>
      </c>
      <c r="F150" s="5">
        <v>0</v>
      </c>
      <c r="G150" s="5">
        <v>0</v>
      </c>
      <c r="H150" s="5">
        <v>0</v>
      </c>
      <c r="I150" s="5">
        <v>0</v>
      </c>
      <c r="J150" s="5">
        <v>0</v>
      </c>
      <c r="K150" s="5">
        <v>0</v>
      </c>
      <c r="L150" s="5">
        <v>0</v>
      </c>
      <c r="M150" s="5">
        <v>0</v>
      </c>
      <c r="N150" s="5">
        <f t="shared" si="12"/>
        <v>0</v>
      </c>
      <c r="O150" s="3">
        <v>0</v>
      </c>
      <c r="P150" s="3"/>
    </row>
    <row r="151" spans="1:16" ht="12.75" customHeight="1" x14ac:dyDescent="0.2">
      <c r="A151" s="2" t="s">
        <v>59</v>
      </c>
      <c r="B151" s="5">
        <v>0</v>
      </c>
      <c r="C151" s="3">
        <v>113</v>
      </c>
      <c r="D151" s="3">
        <v>114</v>
      </c>
      <c r="E151" s="3">
        <v>0</v>
      </c>
      <c r="F151" s="3">
        <v>0</v>
      </c>
      <c r="G151" s="3">
        <v>0</v>
      </c>
      <c r="H151" s="3">
        <v>0</v>
      </c>
      <c r="I151" s="3">
        <v>0</v>
      </c>
      <c r="J151" s="3">
        <v>1500</v>
      </c>
      <c r="K151" s="3">
        <v>0</v>
      </c>
      <c r="L151" s="3">
        <v>4049</v>
      </c>
      <c r="M151" s="3">
        <v>0</v>
      </c>
      <c r="N151" s="5">
        <f t="shared" si="12"/>
        <v>5776</v>
      </c>
      <c r="O151" s="3">
        <v>6240</v>
      </c>
      <c r="P151" s="3"/>
    </row>
    <row r="152" spans="1:16" ht="12.75" customHeight="1" x14ac:dyDescent="0.2">
      <c r="A152" s="2" t="s">
        <v>60</v>
      </c>
      <c r="B152" s="3">
        <v>0</v>
      </c>
      <c r="C152" s="3">
        <v>0</v>
      </c>
      <c r="D152" s="3">
        <v>0</v>
      </c>
      <c r="E152" s="3">
        <v>0</v>
      </c>
      <c r="F152" s="3">
        <v>0</v>
      </c>
      <c r="G152" s="3">
        <v>0</v>
      </c>
      <c r="H152" s="3">
        <v>0</v>
      </c>
      <c r="I152" s="3">
        <v>0</v>
      </c>
      <c r="J152" s="3">
        <v>0</v>
      </c>
      <c r="K152" s="3">
        <v>0</v>
      </c>
      <c r="L152" s="3">
        <v>0</v>
      </c>
      <c r="M152" s="3">
        <v>0</v>
      </c>
      <c r="N152" s="5">
        <f t="shared" si="12"/>
        <v>0</v>
      </c>
      <c r="O152" s="3">
        <v>500</v>
      </c>
      <c r="P152" s="3"/>
    </row>
    <row r="153" spans="1:16" ht="12.75" customHeight="1" x14ac:dyDescent="0.2"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5"/>
      <c r="O153" s="3"/>
      <c r="P153" s="3"/>
    </row>
    <row r="154" spans="1:16" ht="12.75" customHeight="1" x14ac:dyDescent="0.2">
      <c r="A154" s="2" t="s">
        <v>51</v>
      </c>
      <c r="B154" s="5">
        <f>SUM(B150:B152)</f>
        <v>0</v>
      </c>
      <c r="C154" s="5">
        <f>SUM(C150:C152)</f>
        <v>113</v>
      </c>
      <c r="D154" s="5">
        <f>SUM(D150:D152)</f>
        <v>114</v>
      </c>
      <c r="E154" s="5">
        <v>0</v>
      </c>
      <c r="F154" s="5">
        <v>0</v>
      </c>
      <c r="G154" s="5">
        <v>0</v>
      </c>
      <c r="H154" s="5">
        <v>0</v>
      </c>
      <c r="I154" s="5">
        <v>0</v>
      </c>
      <c r="J154" s="5">
        <v>0</v>
      </c>
      <c r="K154" s="5">
        <v>0</v>
      </c>
      <c r="L154" s="5">
        <v>0</v>
      </c>
      <c r="M154" s="5">
        <v>0</v>
      </c>
      <c r="N154" s="5">
        <f t="shared" si="12"/>
        <v>227</v>
      </c>
      <c r="O154" s="5">
        <v>0</v>
      </c>
      <c r="P154" s="3"/>
    </row>
    <row r="155" spans="1:16" ht="12.75" customHeight="1" x14ac:dyDescent="0.2"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5"/>
      <c r="O155" s="3"/>
      <c r="P155" s="3"/>
    </row>
    <row r="156" spans="1:16" ht="12.75" customHeight="1" x14ac:dyDescent="0.2">
      <c r="A156" s="2" t="s">
        <v>41</v>
      </c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5"/>
      <c r="O156" s="3"/>
      <c r="P156" s="3"/>
    </row>
    <row r="157" spans="1:16" ht="12.75" customHeight="1" x14ac:dyDescent="0.2">
      <c r="A157" s="2" t="s">
        <v>28</v>
      </c>
      <c r="B157" s="3">
        <v>0</v>
      </c>
      <c r="C157" s="3">
        <v>0</v>
      </c>
      <c r="D157" s="3">
        <v>0</v>
      </c>
      <c r="E157" s="3">
        <v>0</v>
      </c>
      <c r="F157" s="3">
        <v>0</v>
      </c>
      <c r="G157" s="3">
        <v>0</v>
      </c>
      <c r="H157" s="3">
        <v>0</v>
      </c>
      <c r="I157" s="3">
        <v>0</v>
      </c>
      <c r="J157" s="3">
        <v>0</v>
      </c>
      <c r="K157" s="3">
        <v>0</v>
      </c>
      <c r="L157" s="3">
        <v>0</v>
      </c>
      <c r="M157" s="3">
        <v>0</v>
      </c>
      <c r="N157" s="5">
        <f t="shared" si="12"/>
        <v>0</v>
      </c>
      <c r="O157" s="3">
        <v>2000</v>
      </c>
      <c r="P157" s="3"/>
    </row>
    <row r="158" spans="1:16" ht="12.75" customHeight="1" x14ac:dyDescent="0.2">
      <c r="A158" s="2" t="s">
        <v>19</v>
      </c>
      <c r="B158" s="3">
        <v>0</v>
      </c>
      <c r="C158" s="3">
        <v>0</v>
      </c>
      <c r="D158" s="3">
        <v>0</v>
      </c>
      <c r="E158" s="3">
        <v>0</v>
      </c>
      <c r="F158" s="3">
        <v>0</v>
      </c>
      <c r="G158" s="3">
        <v>0</v>
      </c>
      <c r="H158" s="3">
        <v>0</v>
      </c>
      <c r="I158" s="3">
        <v>0</v>
      </c>
      <c r="J158" s="3">
        <v>0</v>
      </c>
      <c r="K158" s="3">
        <v>0</v>
      </c>
      <c r="L158" s="3">
        <v>0</v>
      </c>
      <c r="M158" s="3">
        <v>0</v>
      </c>
      <c r="N158" s="5">
        <f t="shared" si="12"/>
        <v>0</v>
      </c>
      <c r="O158" s="3">
        <v>20</v>
      </c>
      <c r="P158" s="3"/>
    </row>
    <row r="159" spans="1:16" ht="12.75" customHeight="1" x14ac:dyDescent="0.2"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5"/>
      <c r="O159" s="3"/>
      <c r="P159" s="3"/>
    </row>
    <row r="160" spans="1:16" ht="12.75" customHeight="1" x14ac:dyDescent="0.2">
      <c r="A160" s="36" t="s">
        <v>1</v>
      </c>
      <c r="B160" s="3">
        <f t="shared" ref="B160:N160" si="13">SUM(B140:B146)+B148+B151+B152+B157+B158</f>
        <v>23235</v>
      </c>
      <c r="C160" s="3">
        <f t="shared" si="13"/>
        <v>10615</v>
      </c>
      <c r="D160" s="3">
        <f t="shared" si="13"/>
        <v>12803</v>
      </c>
      <c r="E160" s="3">
        <f t="shared" si="13"/>
        <v>15939</v>
      </c>
      <c r="F160" s="3">
        <f t="shared" si="13"/>
        <v>20215</v>
      </c>
      <c r="G160" s="3">
        <f t="shared" si="13"/>
        <v>25403</v>
      </c>
      <c r="H160" s="3">
        <f t="shared" si="13"/>
        <v>14413.756000000001</v>
      </c>
      <c r="I160" s="3">
        <f t="shared" si="13"/>
        <v>9502.06</v>
      </c>
      <c r="J160" s="3">
        <f t="shared" si="13"/>
        <v>5987.0869999999995</v>
      </c>
      <c r="K160" s="3">
        <f t="shared" si="13"/>
        <v>23579.097000000002</v>
      </c>
      <c r="L160" s="3">
        <f t="shared" si="13"/>
        <v>28718</v>
      </c>
      <c r="M160" s="3">
        <f t="shared" si="13"/>
        <v>4597</v>
      </c>
      <c r="N160" s="5">
        <f t="shared" si="13"/>
        <v>195007</v>
      </c>
      <c r="O160" s="3">
        <f>SUM(O140:O146)+O148+O151+O152+O157+O158</f>
        <v>199110</v>
      </c>
      <c r="P160" s="3"/>
    </row>
    <row r="161" spans="1:16" ht="12.75" customHeight="1" x14ac:dyDescent="0.2">
      <c r="A161" s="36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5"/>
      <c r="O161" s="3"/>
      <c r="P161" s="3"/>
    </row>
    <row r="162" spans="1:16" ht="12.75" customHeight="1" x14ac:dyDescent="0.2">
      <c r="A162" s="2" t="s">
        <v>31</v>
      </c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5"/>
      <c r="O162" s="3"/>
      <c r="P162" s="3"/>
    </row>
    <row r="163" spans="1:16" ht="12.75" customHeight="1" x14ac:dyDescent="0.2">
      <c r="A163" s="4" t="s">
        <v>22</v>
      </c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5"/>
      <c r="O163" s="5"/>
      <c r="P163" s="3"/>
    </row>
    <row r="164" spans="1:16" ht="12.75" customHeight="1" x14ac:dyDescent="0.2">
      <c r="A164" s="2" t="s">
        <v>17</v>
      </c>
      <c r="B164" s="3">
        <v>0</v>
      </c>
      <c r="C164" s="3">
        <v>0</v>
      </c>
      <c r="D164" s="3">
        <v>0</v>
      </c>
      <c r="E164" s="3">
        <v>338</v>
      </c>
      <c r="F164" s="3">
        <v>12689</v>
      </c>
      <c r="G164" s="3">
        <v>160</v>
      </c>
      <c r="H164" s="3">
        <v>0</v>
      </c>
      <c r="I164" s="3">
        <v>0</v>
      </c>
      <c r="J164" s="3">
        <v>0</v>
      </c>
      <c r="K164" s="3">
        <v>0</v>
      </c>
      <c r="L164" s="3">
        <v>0</v>
      </c>
      <c r="M164" s="3">
        <v>0</v>
      </c>
      <c r="N164" s="5">
        <f t="shared" ref="N164:N170" si="14">SUM(B164:M164)</f>
        <v>13187</v>
      </c>
      <c r="O164" s="5">
        <v>13200</v>
      </c>
      <c r="P164" s="3"/>
    </row>
    <row r="165" spans="1:16" ht="12.75" customHeight="1" x14ac:dyDescent="0.2">
      <c r="A165" s="2" t="s">
        <v>27</v>
      </c>
      <c r="B165" s="3">
        <v>88</v>
      </c>
      <c r="C165" s="3">
        <v>30</v>
      </c>
      <c r="D165" s="3">
        <v>19</v>
      </c>
      <c r="E165" s="3">
        <v>0</v>
      </c>
      <c r="F165" s="3">
        <v>1238</v>
      </c>
      <c r="G165" s="3">
        <v>17</v>
      </c>
      <c r="H165" s="3">
        <v>40</v>
      </c>
      <c r="I165" s="3">
        <v>20</v>
      </c>
      <c r="J165" s="3">
        <v>0</v>
      </c>
      <c r="K165" s="3">
        <v>20</v>
      </c>
      <c r="L165" s="3">
        <v>23</v>
      </c>
      <c r="M165" s="3">
        <v>0</v>
      </c>
      <c r="N165" s="5">
        <f t="shared" si="14"/>
        <v>1495</v>
      </c>
      <c r="O165" s="5">
        <v>2000</v>
      </c>
      <c r="P165" s="3"/>
    </row>
    <row r="166" spans="1:16" ht="12.75" customHeight="1" x14ac:dyDescent="0.2">
      <c r="A166" s="2" t="s">
        <v>24</v>
      </c>
      <c r="B166" s="3">
        <v>86</v>
      </c>
      <c r="C166" s="3">
        <v>2</v>
      </c>
      <c r="D166" s="5">
        <v>2</v>
      </c>
      <c r="E166" s="3">
        <v>230</v>
      </c>
      <c r="F166" s="5">
        <v>5</v>
      </c>
      <c r="G166" s="5">
        <v>11</v>
      </c>
      <c r="H166" s="5">
        <v>7</v>
      </c>
      <c r="I166" s="5">
        <v>5</v>
      </c>
      <c r="J166" s="5">
        <v>8</v>
      </c>
      <c r="K166" s="5">
        <v>10</v>
      </c>
      <c r="L166" s="5">
        <v>8</v>
      </c>
      <c r="M166" s="5">
        <v>19</v>
      </c>
      <c r="N166" s="5">
        <f t="shared" si="14"/>
        <v>393</v>
      </c>
      <c r="O166" s="5">
        <v>12000</v>
      </c>
      <c r="P166" s="3"/>
    </row>
    <row r="167" spans="1:16" ht="12.75" customHeight="1" x14ac:dyDescent="0.2">
      <c r="A167" s="2" t="s">
        <v>11</v>
      </c>
      <c r="B167" s="3">
        <v>2477</v>
      </c>
      <c r="C167" s="3">
        <v>9</v>
      </c>
      <c r="D167" s="3">
        <v>2</v>
      </c>
      <c r="E167" s="3">
        <v>5</v>
      </c>
      <c r="F167" s="3">
        <v>1068</v>
      </c>
      <c r="G167" s="3">
        <v>27742</v>
      </c>
      <c r="H167" s="3">
        <v>2246</v>
      </c>
      <c r="I167" s="3">
        <v>1799</v>
      </c>
      <c r="J167" s="3">
        <v>0</v>
      </c>
      <c r="K167" s="3">
        <v>0</v>
      </c>
      <c r="L167" s="3">
        <v>0</v>
      </c>
      <c r="M167" s="3">
        <v>0</v>
      </c>
      <c r="N167" s="5">
        <f t="shared" si="14"/>
        <v>35348</v>
      </c>
      <c r="O167" s="5">
        <v>32860</v>
      </c>
      <c r="P167" s="3"/>
    </row>
    <row r="168" spans="1:16" ht="12.75" customHeight="1" x14ac:dyDescent="0.2">
      <c r="A168" s="2" t="s">
        <v>12</v>
      </c>
      <c r="B168" s="3">
        <v>11731</v>
      </c>
      <c r="C168" s="3">
        <v>4264</v>
      </c>
      <c r="D168" s="3">
        <v>6414</v>
      </c>
      <c r="E168" s="3">
        <v>6981</v>
      </c>
      <c r="F168" s="3">
        <v>1832</v>
      </c>
      <c r="G168" s="3">
        <v>5980</v>
      </c>
      <c r="H168" s="3">
        <v>231</v>
      </c>
      <c r="I168" s="3">
        <v>28773</v>
      </c>
      <c r="J168" s="3">
        <v>0</v>
      </c>
      <c r="K168" s="3">
        <v>361</v>
      </c>
      <c r="L168" s="3">
        <v>362</v>
      </c>
      <c r="M168" s="3">
        <v>0</v>
      </c>
      <c r="N168" s="5">
        <f t="shared" si="14"/>
        <v>66929</v>
      </c>
      <c r="O168" s="5">
        <v>44520</v>
      </c>
      <c r="P168" s="3"/>
    </row>
    <row r="169" spans="1:16" ht="12.75" customHeight="1" x14ac:dyDescent="0.2">
      <c r="A169" s="2" t="s">
        <v>13</v>
      </c>
      <c r="B169" s="3">
        <v>3000</v>
      </c>
      <c r="C169" s="3">
        <v>1300</v>
      </c>
      <c r="D169" s="3">
        <v>0</v>
      </c>
      <c r="E169" s="3">
        <v>0</v>
      </c>
      <c r="F169" s="3">
        <v>0</v>
      </c>
      <c r="G169" s="3">
        <v>9600</v>
      </c>
      <c r="H169" s="3">
        <v>0</v>
      </c>
      <c r="I169" s="3">
        <v>0</v>
      </c>
      <c r="J169" s="3">
        <v>0</v>
      </c>
      <c r="K169" s="3">
        <v>0</v>
      </c>
      <c r="L169" s="3">
        <v>0</v>
      </c>
      <c r="M169" s="3">
        <v>0</v>
      </c>
      <c r="N169" s="5">
        <f t="shared" si="14"/>
        <v>13900</v>
      </c>
      <c r="O169" s="5">
        <v>9600</v>
      </c>
      <c r="P169" s="3"/>
    </row>
    <row r="170" spans="1:16" ht="12.75" customHeight="1" x14ac:dyDescent="0.2">
      <c r="A170" s="2" t="s">
        <v>14</v>
      </c>
      <c r="B170" s="3">
        <v>0</v>
      </c>
      <c r="C170" s="3">
        <v>0</v>
      </c>
      <c r="D170" s="3">
        <v>0</v>
      </c>
      <c r="E170" s="3">
        <v>16583</v>
      </c>
      <c r="F170" s="3">
        <v>960</v>
      </c>
      <c r="G170" s="3">
        <v>1640</v>
      </c>
      <c r="H170" s="3">
        <v>1300</v>
      </c>
      <c r="I170" s="3">
        <v>1300</v>
      </c>
      <c r="J170" s="3">
        <v>1280</v>
      </c>
      <c r="K170" s="3">
        <v>1700</v>
      </c>
      <c r="L170" s="3">
        <v>1637</v>
      </c>
      <c r="M170" s="3">
        <v>0</v>
      </c>
      <c r="N170" s="5">
        <f t="shared" si="14"/>
        <v>26400</v>
      </c>
      <c r="O170" s="5">
        <v>26400</v>
      </c>
      <c r="P170" s="3"/>
    </row>
    <row r="171" spans="1:16" ht="12.75" customHeight="1" x14ac:dyDescent="0.2"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5"/>
      <c r="O171" s="3"/>
      <c r="P171" s="3"/>
    </row>
    <row r="172" spans="1:16" ht="12.75" customHeight="1" x14ac:dyDescent="0.2">
      <c r="A172" s="2" t="s">
        <v>25</v>
      </c>
      <c r="B172" s="3">
        <v>904</v>
      </c>
      <c r="C172" s="3">
        <v>1276</v>
      </c>
      <c r="D172" s="3">
        <v>2496</v>
      </c>
      <c r="E172" s="3">
        <v>91</v>
      </c>
      <c r="F172" s="3">
        <v>1358</v>
      </c>
      <c r="G172" s="3">
        <v>3097</v>
      </c>
      <c r="H172" s="3">
        <v>3141</v>
      </c>
      <c r="I172" s="3">
        <v>3332</v>
      </c>
      <c r="J172" s="3">
        <v>894</v>
      </c>
      <c r="K172" s="3">
        <v>698</v>
      </c>
      <c r="L172" s="3">
        <v>4903</v>
      </c>
      <c r="M172" s="3">
        <v>6004</v>
      </c>
      <c r="N172" s="5">
        <f t="shared" ref="N172:N182" si="15">SUM(B172:M172)</f>
        <v>28194</v>
      </c>
      <c r="O172" s="3">
        <v>53000</v>
      </c>
      <c r="P172" s="3"/>
    </row>
    <row r="173" spans="1:16" ht="12.75" customHeight="1" x14ac:dyDescent="0.2"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5"/>
      <c r="O173" s="3"/>
      <c r="P173" s="3"/>
    </row>
    <row r="174" spans="1:16" ht="12.75" customHeight="1" x14ac:dyDescent="0.2">
      <c r="A174" s="2" t="s">
        <v>58</v>
      </c>
      <c r="B174" s="5">
        <v>0</v>
      </c>
      <c r="C174" s="5">
        <v>0</v>
      </c>
      <c r="D174" s="5">
        <v>0</v>
      </c>
      <c r="E174" s="5">
        <v>0</v>
      </c>
      <c r="F174" s="5">
        <v>0</v>
      </c>
      <c r="G174" s="5">
        <v>0</v>
      </c>
      <c r="H174" s="5">
        <v>0</v>
      </c>
      <c r="I174" s="5">
        <v>0</v>
      </c>
      <c r="J174" s="5">
        <v>0</v>
      </c>
      <c r="K174" s="5">
        <v>0</v>
      </c>
      <c r="L174" s="5">
        <v>0</v>
      </c>
      <c r="M174" s="5">
        <v>0</v>
      </c>
      <c r="N174" s="5">
        <f t="shared" si="15"/>
        <v>0</v>
      </c>
      <c r="O174" s="3">
        <v>525</v>
      </c>
      <c r="P174" s="3"/>
    </row>
    <row r="175" spans="1:16" ht="12.75" customHeight="1" x14ac:dyDescent="0.2">
      <c r="A175" s="2" t="s">
        <v>59</v>
      </c>
      <c r="B175" s="5">
        <v>226</v>
      </c>
      <c r="C175" s="3">
        <v>227</v>
      </c>
      <c r="D175" s="3">
        <v>215</v>
      </c>
      <c r="E175" s="3">
        <v>0</v>
      </c>
      <c r="F175" s="3">
        <v>136</v>
      </c>
      <c r="G175" s="3">
        <v>299</v>
      </c>
      <c r="H175" s="29">
        <v>1707</v>
      </c>
      <c r="I175" s="3">
        <v>0</v>
      </c>
      <c r="J175" s="3">
        <v>1626</v>
      </c>
      <c r="K175" s="3">
        <v>99</v>
      </c>
      <c r="L175" s="3">
        <v>0</v>
      </c>
      <c r="M175" s="3">
        <v>0</v>
      </c>
      <c r="N175" s="5">
        <f t="shared" si="15"/>
        <v>4535</v>
      </c>
      <c r="O175" s="3">
        <v>6300</v>
      </c>
      <c r="P175" s="3"/>
    </row>
    <row r="176" spans="1:16" ht="12.75" customHeight="1" x14ac:dyDescent="0.2">
      <c r="A176" s="2" t="s">
        <v>60</v>
      </c>
      <c r="B176" s="3">
        <v>0</v>
      </c>
      <c r="C176" s="3">
        <v>0</v>
      </c>
      <c r="D176" s="3">
        <v>0</v>
      </c>
      <c r="E176" s="3">
        <v>0</v>
      </c>
      <c r="F176" s="3">
        <v>0</v>
      </c>
      <c r="G176" s="3">
        <v>0</v>
      </c>
      <c r="H176" s="3">
        <v>0</v>
      </c>
      <c r="I176" s="3">
        <v>0</v>
      </c>
      <c r="J176" s="3">
        <v>0</v>
      </c>
      <c r="K176" s="3">
        <v>0</v>
      </c>
      <c r="L176" s="3">
        <v>0</v>
      </c>
      <c r="M176" s="3">
        <v>0</v>
      </c>
      <c r="N176" s="5">
        <f t="shared" si="15"/>
        <v>0</v>
      </c>
      <c r="O176" s="3">
        <v>500</v>
      </c>
      <c r="P176" s="3"/>
    </row>
    <row r="177" spans="1:16" ht="12.75" customHeight="1" x14ac:dyDescent="0.2"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5"/>
      <c r="O177" s="3"/>
      <c r="P177" s="3"/>
    </row>
    <row r="178" spans="1:16" ht="12.75" customHeight="1" x14ac:dyDescent="0.2">
      <c r="A178" s="2" t="s">
        <v>51</v>
      </c>
      <c r="B178" s="5">
        <v>0</v>
      </c>
      <c r="C178" s="5">
        <v>0</v>
      </c>
      <c r="D178" s="5">
        <v>0</v>
      </c>
      <c r="E178" s="5">
        <v>0</v>
      </c>
      <c r="F178" s="5">
        <v>0</v>
      </c>
      <c r="G178" s="5">
        <v>0</v>
      </c>
      <c r="H178" s="5">
        <v>0</v>
      </c>
      <c r="I178" s="5">
        <v>0</v>
      </c>
      <c r="J178" s="5">
        <v>0</v>
      </c>
      <c r="K178" s="5">
        <v>0</v>
      </c>
      <c r="L178" s="5">
        <v>0</v>
      </c>
      <c r="M178" s="5">
        <v>0</v>
      </c>
      <c r="N178" s="5">
        <f t="shared" si="15"/>
        <v>0</v>
      </c>
      <c r="O178" s="5">
        <v>0</v>
      </c>
      <c r="P178" s="3"/>
    </row>
    <row r="179" spans="1:16" ht="12.75" customHeight="1" x14ac:dyDescent="0.2"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5"/>
      <c r="O179" s="3"/>
      <c r="P179" s="3"/>
    </row>
    <row r="180" spans="1:16" ht="12.75" customHeight="1" x14ac:dyDescent="0.2">
      <c r="A180" s="2" t="s">
        <v>41</v>
      </c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5"/>
      <c r="O180" s="3"/>
      <c r="P180" s="3"/>
    </row>
    <row r="181" spans="1:16" ht="12.75" customHeight="1" x14ac:dyDescent="0.2">
      <c r="A181" s="2" t="s">
        <v>28</v>
      </c>
      <c r="B181" s="3">
        <v>0</v>
      </c>
      <c r="C181" s="3">
        <v>0</v>
      </c>
      <c r="D181" s="3">
        <v>0</v>
      </c>
      <c r="E181" s="3">
        <v>0</v>
      </c>
      <c r="F181" s="3">
        <v>0</v>
      </c>
      <c r="G181" s="3">
        <v>0</v>
      </c>
      <c r="H181" s="3">
        <v>0</v>
      </c>
      <c r="I181" s="3">
        <v>0</v>
      </c>
      <c r="J181" s="3">
        <v>0</v>
      </c>
      <c r="K181" s="3">
        <v>0</v>
      </c>
      <c r="L181" s="3">
        <v>0</v>
      </c>
      <c r="M181" s="3">
        <v>0</v>
      </c>
      <c r="N181" s="5">
        <f t="shared" si="15"/>
        <v>0</v>
      </c>
      <c r="O181" s="3">
        <v>2000</v>
      </c>
      <c r="P181" s="3"/>
    </row>
    <row r="182" spans="1:16" ht="12.75" customHeight="1" x14ac:dyDescent="0.2">
      <c r="A182" s="2" t="s">
        <v>19</v>
      </c>
      <c r="B182" s="3">
        <v>0</v>
      </c>
      <c r="C182" s="3">
        <v>0</v>
      </c>
      <c r="D182" s="3">
        <v>0</v>
      </c>
      <c r="E182" s="3">
        <v>0</v>
      </c>
      <c r="F182" s="3">
        <v>0</v>
      </c>
      <c r="G182" s="3">
        <v>0</v>
      </c>
      <c r="H182" s="3">
        <v>0</v>
      </c>
      <c r="I182" s="3">
        <v>0</v>
      </c>
      <c r="J182" s="3">
        <v>0</v>
      </c>
      <c r="K182" s="3">
        <v>0</v>
      </c>
      <c r="L182" s="3">
        <v>0</v>
      </c>
      <c r="M182" s="3">
        <v>0</v>
      </c>
      <c r="N182" s="5">
        <f t="shared" si="15"/>
        <v>0</v>
      </c>
      <c r="O182" s="33">
        <v>0</v>
      </c>
      <c r="P182" s="3"/>
    </row>
    <row r="183" spans="1:16" ht="12.75" customHeight="1" x14ac:dyDescent="0.2"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5"/>
      <c r="O183" s="3"/>
      <c r="P183" s="3"/>
    </row>
    <row r="184" spans="1:16" ht="12.75" customHeight="1" x14ac:dyDescent="0.2">
      <c r="A184" s="36" t="s">
        <v>1</v>
      </c>
      <c r="B184" s="3">
        <f t="shared" ref="B184:N184" si="16">SUM(B164:B170)+B172+B174+B175+B176+B181+B182</f>
        <v>18512</v>
      </c>
      <c r="C184" s="3">
        <f t="shared" si="16"/>
        <v>7108</v>
      </c>
      <c r="D184" s="3">
        <f t="shared" si="16"/>
        <v>9148</v>
      </c>
      <c r="E184" s="3">
        <f t="shared" si="16"/>
        <v>24228</v>
      </c>
      <c r="F184" s="3">
        <f t="shared" si="16"/>
        <v>19286</v>
      </c>
      <c r="G184" s="3">
        <f t="shared" si="16"/>
        <v>48546</v>
      </c>
      <c r="H184" s="3">
        <f t="shared" si="16"/>
        <v>8672</v>
      </c>
      <c r="I184" s="3">
        <f t="shared" si="16"/>
        <v>35229</v>
      </c>
      <c r="J184" s="3">
        <f t="shared" si="16"/>
        <v>3808</v>
      </c>
      <c r="K184" s="3">
        <f t="shared" si="16"/>
        <v>2888</v>
      </c>
      <c r="L184" s="3">
        <f t="shared" si="16"/>
        <v>6933</v>
      </c>
      <c r="M184" s="3">
        <f t="shared" si="16"/>
        <v>6023</v>
      </c>
      <c r="N184" s="5">
        <f t="shared" si="16"/>
        <v>190381</v>
      </c>
      <c r="O184" s="3">
        <f>SUM(O164:O170)+O172+O174+O175+O176+O181+O182</f>
        <v>202905</v>
      </c>
      <c r="P184" s="3"/>
    </row>
    <row r="185" spans="1:16" ht="12.75" customHeight="1" x14ac:dyDescent="0.2">
      <c r="A185" s="36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5"/>
      <c r="O185" s="3"/>
      <c r="P185" s="3"/>
    </row>
    <row r="186" spans="1:16" ht="12.75" customHeight="1" x14ac:dyDescent="0.2">
      <c r="A186" s="2" t="s">
        <v>32</v>
      </c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5"/>
      <c r="O186" s="3"/>
      <c r="P186" s="3"/>
    </row>
    <row r="187" spans="1:16" ht="12.75" customHeight="1" x14ac:dyDescent="0.2">
      <c r="A187" s="4" t="s">
        <v>22</v>
      </c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5"/>
      <c r="O187" s="5"/>
      <c r="P187" s="3"/>
    </row>
    <row r="188" spans="1:16" ht="12.75" customHeight="1" x14ac:dyDescent="0.2">
      <c r="A188" s="2" t="s">
        <v>17</v>
      </c>
      <c r="B188" s="3">
        <v>13</v>
      </c>
      <c r="C188" s="3">
        <v>0</v>
      </c>
      <c r="D188" s="3">
        <v>0</v>
      </c>
      <c r="E188" s="3">
        <v>0</v>
      </c>
      <c r="F188" s="3">
        <v>0</v>
      </c>
      <c r="G188" s="3">
        <v>0</v>
      </c>
      <c r="H188" s="3">
        <v>13420</v>
      </c>
      <c r="I188" s="3">
        <v>0</v>
      </c>
      <c r="J188" s="3">
        <v>0</v>
      </c>
      <c r="K188" s="3">
        <v>0</v>
      </c>
      <c r="L188" s="3">
        <v>0</v>
      </c>
      <c r="M188" s="3">
        <v>0</v>
      </c>
      <c r="N188" s="5">
        <f t="shared" ref="N188:N194" si="17">SUM(B188:M188)</f>
        <v>13433</v>
      </c>
      <c r="O188" s="40">
        <v>13420</v>
      </c>
      <c r="P188" s="3"/>
    </row>
    <row r="189" spans="1:16" x14ac:dyDescent="0.2">
      <c r="A189" s="2" t="s">
        <v>27</v>
      </c>
      <c r="B189" s="3">
        <v>12</v>
      </c>
      <c r="C189" s="3">
        <v>20</v>
      </c>
      <c r="D189" s="3">
        <v>100</v>
      </c>
      <c r="E189" s="3">
        <v>20</v>
      </c>
      <c r="F189" s="3">
        <v>0</v>
      </c>
      <c r="G189" s="3">
        <v>59</v>
      </c>
      <c r="H189" s="3">
        <v>0</v>
      </c>
      <c r="I189" s="3">
        <v>20</v>
      </c>
      <c r="J189" s="3">
        <v>251</v>
      </c>
      <c r="K189" s="3">
        <v>125</v>
      </c>
      <c r="L189" s="3">
        <v>116</v>
      </c>
      <c r="M189" s="3">
        <v>115</v>
      </c>
      <c r="N189" s="5">
        <f t="shared" si="17"/>
        <v>838</v>
      </c>
      <c r="O189" s="40">
        <v>2000</v>
      </c>
      <c r="P189" s="3"/>
    </row>
    <row r="190" spans="1:16" x14ac:dyDescent="0.2">
      <c r="A190" s="2" t="s">
        <v>24</v>
      </c>
      <c r="B190" s="3">
        <v>40</v>
      </c>
      <c r="C190" s="3">
        <v>10</v>
      </c>
      <c r="D190" s="5">
        <v>13</v>
      </c>
      <c r="E190" s="3">
        <v>0</v>
      </c>
      <c r="F190" s="5">
        <v>0</v>
      </c>
      <c r="G190" s="5">
        <v>0</v>
      </c>
      <c r="H190" s="5">
        <v>0</v>
      </c>
      <c r="I190" s="5">
        <v>0</v>
      </c>
      <c r="J190" s="5">
        <v>0</v>
      </c>
      <c r="K190" s="5">
        <v>0</v>
      </c>
      <c r="L190" s="5">
        <v>0</v>
      </c>
      <c r="M190" s="5">
        <v>0</v>
      </c>
      <c r="N190" s="5">
        <f t="shared" si="17"/>
        <v>63</v>
      </c>
      <c r="O190" s="40">
        <v>0</v>
      </c>
      <c r="P190" s="3"/>
    </row>
    <row r="191" spans="1:16" x14ac:dyDescent="0.2">
      <c r="A191" s="2" t="s">
        <v>11</v>
      </c>
      <c r="B191" s="3">
        <v>0</v>
      </c>
      <c r="C191" s="3">
        <v>0</v>
      </c>
      <c r="D191" s="3">
        <v>0</v>
      </c>
      <c r="E191" s="3">
        <v>16284</v>
      </c>
      <c r="F191" s="3">
        <v>950</v>
      </c>
      <c r="G191" s="3">
        <v>1871</v>
      </c>
      <c r="H191" s="3">
        <v>1146</v>
      </c>
      <c r="I191" s="3">
        <v>1170</v>
      </c>
      <c r="J191" s="3">
        <v>4543</v>
      </c>
      <c r="K191" s="3">
        <v>2268</v>
      </c>
      <c r="L191" s="3">
        <v>4806</v>
      </c>
      <c r="M191" s="3">
        <v>628</v>
      </c>
      <c r="N191" s="5">
        <f t="shared" si="17"/>
        <v>33666</v>
      </c>
      <c r="O191" s="40">
        <v>34000</v>
      </c>
      <c r="P191" s="3"/>
    </row>
    <row r="192" spans="1:16" x14ac:dyDescent="0.2">
      <c r="A192" s="2" t="s">
        <v>12</v>
      </c>
      <c r="B192" s="3">
        <v>0</v>
      </c>
      <c r="C192" s="3">
        <v>0</v>
      </c>
      <c r="D192" s="3">
        <v>0</v>
      </c>
      <c r="E192" s="3">
        <v>212</v>
      </c>
      <c r="F192" s="3">
        <v>760</v>
      </c>
      <c r="G192" s="3">
        <v>3254</v>
      </c>
      <c r="H192" s="3">
        <v>12783</v>
      </c>
      <c r="I192" s="3">
        <v>525</v>
      </c>
      <c r="J192" s="3">
        <v>18829</v>
      </c>
      <c r="K192" s="3">
        <v>853</v>
      </c>
      <c r="L192" s="3">
        <v>990</v>
      </c>
      <c r="M192" s="3">
        <v>2473</v>
      </c>
      <c r="N192" s="5">
        <f t="shared" si="17"/>
        <v>40679</v>
      </c>
      <c r="O192" s="40">
        <v>47000</v>
      </c>
      <c r="P192" s="3"/>
    </row>
    <row r="193" spans="1:16" x14ac:dyDescent="0.2">
      <c r="A193" s="2" t="s">
        <v>13</v>
      </c>
      <c r="B193" s="3">
        <v>0</v>
      </c>
      <c r="C193" s="3">
        <v>0</v>
      </c>
      <c r="D193" s="3">
        <v>0</v>
      </c>
      <c r="E193" s="3">
        <v>0</v>
      </c>
      <c r="F193" s="3">
        <v>0</v>
      </c>
      <c r="G193" s="3">
        <v>5008</v>
      </c>
      <c r="H193" s="3">
        <v>4752</v>
      </c>
      <c r="I193" s="3">
        <v>0</v>
      </c>
      <c r="J193" s="3">
        <v>0</v>
      </c>
      <c r="K193" s="3">
        <v>0</v>
      </c>
      <c r="L193" s="3">
        <v>0</v>
      </c>
      <c r="M193" s="3">
        <v>0</v>
      </c>
      <c r="N193" s="5">
        <f t="shared" si="17"/>
        <v>9760</v>
      </c>
      <c r="O193" s="40">
        <v>9760</v>
      </c>
      <c r="P193" s="3"/>
    </row>
    <row r="194" spans="1:16" x14ac:dyDescent="0.2">
      <c r="A194" s="2" t="s">
        <v>14</v>
      </c>
      <c r="B194" s="3">
        <v>0</v>
      </c>
      <c r="C194" s="3">
        <v>0</v>
      </c>
      <c r="D194" s="3">
        <v>0</v>
      </c>
      <c r="E194" s="3">
        <v>12993</v>
      </c>
      <c r="F194" s="3">
        <v>3873</v>
      </c>
      <c r="G194" s="3">
        <v>0</v>
      </c>
      <c r="H194" s="3">
        <v>450</v>
      </c>
      <c r="I194" s="3">
        <v>1800</v>
      </c>
      <c r="J194" s="3">
        <v>1950</v>
      </c>
      <c r="K194" s="3">
        <v>1500</v>
      </c>
      <c r="L194" s="3">
        <v>500</v>
      </c>
      <c r="M194" s="3">
        <v>2500</v>
      </c>
      <c r="N194" s="5">
        <f t="shared" si="17"/>
        <v>25566</v>
      </c>
      <c r="O194" s="40">
        <v>26840</v>
      </c>
      <c r="P194" s="3"/>
    </row>
    <row r="195" spans="1:16" x14ac:dyDescent="0.2"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5"/>
      <c r="O195" s="3"/>
      <c r="P195" s="3"/>
    </row>
    <row r="196" spans="1:16" x14ac:dyDescent="0.2">
      <c r="A196" s="2" t="s">
        <v>25</v>
      </c>
      <c r="B196" s="3">
        <v>6705</v>
      </c>
      <c r="C196" s="3">
        <v>18160</v>
      </c>
      <c r="D196" s="3">
        <v>2369</v>
      </c>
      <c r="E196" s="3">
        <v>897</v>
      </c>
      <c r="F196" s="3">
        <v>767</v>
      </c>
      <c r="G196" s="3">
        <v>3269</v>
      </c>
      <c r="H196" s="3">
        <v>4922</v>
      </c>
      <c r="I196" s="3">
        <v>1146</v>
      </c>
      <c r="J196" s="29">
        <v>2940</v>
      </c>
      <c r="K196" s="3">
        <v>4152</v>
      </c>
      <c r="L196" s="3">
        <v>6341</v>
      </c>
      <c r="M196" s="3">
        <v>9325</v>
      </c>
      <c r="N196" s="5">
        <f>SUM(B196:M196)</f>
        <v>60993</v>
      </c>
      <c r="O196" s="5">
        <v>53750</v>
      </c>
      <c r="P196" s="3"/>
    </row>
    <row r="197" spans="1:16" x14ac:dyDescent="0.2">
      <c r="B197" s="3"/>
      <c r="C197" s="3"/>
      <c r="D197" s="3"/>
      <c r="E197" s="3"/>
      <c r="F197" s="3"/>
      <c r="G197" s="3"/>
      <c r="H197" s="3"/>
      <c r="I197" s="3"/>
      <c r="J197" s="29"/>
      <c r="K197" s="3"/>
      <c r="L197" s="3"/>
      <c r="M197" s="3"/>
      <c r="N197" s="5"/>
      <c r="O197" s="5"/>
      <c r="P197" s="3"/>
    </row>
    <row r="198" spans="1:16" x14ac:dyDescent="0.2">
      <c r="A198" s="2" t="s">
        <v>58</v>
      </c>
      <c r="B198" s="5">
        <v>0</v>
      </c>
      <c r="C198" s="5">
        <v>0</v>
      </c>
      <c r="D198" s="5">
        <v>0</v>
      </c>
      <c r="E198" s="5">
        <v>0</v>
      </c>
      <c r="F198" s="5">
        <v>0</v>
      </c>
      <c r="G198" s="5">
        <v>0</v>
      </c>
      <c r="H198" s="5">
        <v>0</v>
      </c>
      <c r="I198" s="5">
        <v>0</v>
      </c>
      <c r="J198" s="5">
        <v>0</v>
      </c>
      <c r="K198" s="5">
        <v>250</v>
      </c>
      <c r="L198" s="5">
        <v>0</v>
      </c>
      <c r="M198" s="5">
        <v>0</v>
      </c>
      <c r="N198" s="5">
        <f>SUM(B198:M198)</f>
        <v>250</v>
      </c>
      <c r="O198" s="5">
        <v>0</v>
      </c>
      <c r="P198" s="3"/>
    </row>
    <row r="199" spans="1:16" x14ac:dyDescent="0.2">
      <c r="A199" s="2" t="s">
        <v>59</v>
      </c>
      <c r="B199" s="5">
        <v>499</v>
      </c>
      <c r="C199" s="3">
        <v>499</v>
      </c>
      <c r="D199" s="3">
        <v>1098</v>
      </c>
      <c r="E199" s="3">
        <v>0</v>
      </c>
      <c r="F199" s="3">
        <v>0</v>
      </c>
      <c r="G199" s="3">
        <v>0</v>
      </c>
      <c r="H199" s="29">
        <v>249</v>
      </c>
      <c r="I199" s="3">
        <v>1545</v>
      </c>
      <c r="J199" s="3">
        <v>50</v>
      </c>
      <c r="K199" s="3">
        <v>0</v>
      </c>
      <c r="L199" s="3">
        <v>1660</v>
      </c>
      <c r="M199" s="3">
        <v>0</v>
      </c>
      <c r="N199" s="5">
        <f>SUM(B199:M199)</f>
        <v>5600</v>
      </c>
      <c r="O199" s="5">
        <v>6360</v>
      </c>
      <c r="P199" s="3"/>
    </row>
    <row r="200" spans="1:16" x14ac:dyDescent="0.2">
      <c r="A200" s="2" t="s">
        <v>60</v>
      </c>
      <c r="B200" s="3">
        <v>0</v>
      </c>
      <c r="C200" s="3">
        <v>0</v>
      </c>
      <c r="D200" s="3">
        <v>0</v>
      </c>
      <c r="E200" s="3">
        <v>0</v>
      </c>
      <c r="F200" s="3">
        <v>0</v>
      </c>
      <c r="G200" s="3">
        <v>0</v>
      </c>
      <c r="H200" s="3">
        <v>0</v>
      </c>
      <c r="I200" s="3">
        <v>0</v>
      </c>
      <c r="J200" s="3">
        <v>0</v>
      </c>
      <c r="K200" s="3">
        <v>250</v>
      </c>
      <c r="L200" s="3">
        <v>0</v>
      </c>
      <c r="M200" s="3">
        <v>0</v>
      </c>
      <c r="N200" s="5">
        <f>SUM(B200:M200)</f>
        <v>250</v>
      </c>
      <c r="O200" s="5">
        <v>500</v>
      </c>
      <c r="P200" s="3"/>
    </row>
    <row r="201" spans="1:16" x14ac:dyDescent="0.2"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5"/>
      <c r="O201" s="5"/>
      <c r="P201" s="3"/>
    </row>
    <row r="202" spans="1:16" x14ac:dyDescent="0.2">
      <c r="A202" s="2" t="s">
        <v>51</v>
      </c>
      <c r="B202" s="5">
        <v>0</v>
      </c>
      <c r="C202" s="5">
        <v>0</v>
      </c>
      <c r="D202" s="5">
        <v>0</v>
      </c>
      <c r="E202" s="5">
        <v>0</v>
      </c>
      <c r="F202" s="5">
        <v>0</v>
      </c>
      <c r="G202" s="5">
        <v>0</v>
      </c>
      <c r="H202" s="5">
        <v>0</v>
      </c>
      <c r="I202" s="5">
        <v>0</v>
      </c>
      <c r="J202" s="5">
        <v>0</v>
      </c>
      <c r="K202" s="5">
        <v>0</v>
      </c>
      <c r="L202" s="5">
        <v>0</v>
      </c>
      <c r="M202" s="5">
        <v>0</v>
      </c>
      <c r="N202" s="5">
        <f>SUM(B202:M202)</f>
        <v>0</v>
      </c>
      <c r="O202" s="5">
        <v>0</v>
      </c>
      <c r="P202" s="3"/>
    </row>
    <row r="203" spans="1:16" x14ac:dyDescent="0.2"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5"/>
      <c r="O203" s="3"/>
      <c r="P203" s="3"/>
    </row>
    <row r="204" spans="1:16" x14ac:dyDescent="0.2">
      <c r="A204" s="2" t="s">
        <v>41</v>
      </c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5"/>
      <c r="O204" s="3"/>
      <c r="P204" s="3"/>
    </row>
    <row r="205" spans="1:16" x14ac:dyDescent="0.2">
      <c r="A205" s="2" t="s">
        <v>28</v>
      </c>
      <c r="B205" s="3">
        <v>0</v>
      </c>
      <c r="C205" s="29">
        <v>0</v>
      </c>
      <c r="D205" s="3">
        <v>0</v>
      </c>
      <c r="E205" s="3">
        <v>0</v>
      </c>
      <c r="F205" s="3">
        <v>0</v>
      </c>
      <c r="G205" s="3">
        <v>0</v>
      </c>
      <c r="H205" s="3">
        <v>0</v>
      </c>
      <c r="I205" s="3">
        <v>0</v>
      </c>
      <c r="J205" s="3">
        <v>0</v>
      </c>
      <c r="K205" s="3">
        <v>0</v>
      </c>
      <c r="L205" s="3">
        <v>0</v>
      </c>
      <c r="M205" s="3">
        <v>0</v>
      </c>
      <c r="N205" s="5">
        <f>SUM(B205:M205)</f>
        <v>0</v>
      </c>
      <c r="O205" s="3">
        <v>2000</v>
      </c>
      <c r="P205" s="3"/>
    </row>
    <row r="206" spans="1:16" x14ac:dyDescent="0.2">
      <c r="A206" s="2" t="s">
        <v>19</v>
      </c>
      <c r="B206" s="3">
        <v>0</v>
      </c>
      <c r="C206" s="3">
        <v>0</v>
      </c>
      <c r="D206" s="3">
        <v>0</v>
      </c>
      <c r="E206" s="3">
        <v>0</v>
      </c>
      <c r="F206" s="3">
        <v>0</v>
      </c>
      <c r="G206" s="3">
        <v>0</v>
      </c>
      <c r="H206" s="3">
        <v>0</v>
      </c>
      <c r="I206" s="3">
        <v>0</v>
      </c>
      <c r="J206" s="3">
        <v>0</v>
      </c>
      <c r="K206" s="3">
        <v>0</v>
      </c>
      <c r="L206" s="3">
        <v>0</v>
      </c>
      <c r="M206" s="3">
        <v>0</v>
      </c>
      <c r="N206" s="5">
        <f>SUM(B206:M206)</f>
        <v>0</v>
      </c>
      <c r="O206" s="33">
        <v>0</v>
      </c>
      <c r="P206" s="3"/>
    </row>
    <row r="207" spans="1:16" x14ac:dyDescent="0.2"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5"/>
      <c r="O207" s="3"/>
      <c r="P207" s="3"/>
    </row>
    <row r="208" spans="1:16" x14ac:dyDescent="0.2">
      <c r="A208" s="36" t="s">
        <v>1</v>
      </c>
      <c r="B208" s="3">
        <f t="shared" ref="B208:N208" si="18">SUM(B188:B194)+B196+B198+B199+B200+B205+B206</f>
        <v>7269</v>
      </c>
      <c r="C208" s="3">
        <f t="shared" si="18"/>
        <v>18689</v>
      </c>
      <c r="D208" s="3">
        <f t="shared" si="18"/>
        <v>3580</v>
      </c>
      <c r="E208" s="3">
        <f t="shared" si="18"/>
        <v>30406</v>
      </c>
      <c r="F208" s="3">
        <f t="shared" si="18"/>
        <v>6350</v>
      </c>
      <c r="G208" s="3">
        <f t="shared" si="18"/>
        <v>13461</v>
      </c>
      <c r="H208" s="3">
        <f t="shared" si="18"/>
        <v>37722</v>
      </c>
      <c r="I208" s="3">
        <f t="shared" si="18"/>
        <v>6206</v>
      </c>
      <c r="J208" s="3">
        <f t="shared" si="18"/>
        <v>28563</v>
      </c>
      <c r="K208" s="3">
        <f t="shared" si="18"/>
        <v>9398</v>
      </c>
      <c r="L208" s="3">
        <f t="shared" si="18"/>
        <v>14413</v>
      </c>
      <c r="M208" s="3">
        <f t="shared" si="18"/>
        <v>15041</v>
      </c>
      <c r="N208" s="5">
        <f t="shared" si="18"/>
        <v>191098</v>
      </c>
      <c r="O208" s="3">
        <f>SUM(O188:O194)+O196+O198+O199+O200+O205+O206</f>
        <v>195630</v>
      </c>
      <c r="P208" s="3"/>
    </row>
    <row r="209" spans="1:16" x14ac:dyDescent="0.2">
      <c r="A209" s="36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5"/>
      <c r="O209" s="3"/>
      <c r="P209" s="3"/>
    </row>
    <row r="210" spans="1:16" ht="12.75" customHeight="1" x14ac:dyDescent="0.2">
      <c r="A210" s="2" t="s">
        <v>33</v>
      </c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5"/>
      <c r="O210" s="3"/>
      <c r="P210" s="3"/>
    </row>
    <row r="211" spans="1:16" ht="12.75" customHeight="1" x14ac:dyDescent="0.2">
      <c r="A211" s="4" t="s">
        <v>22</v>
      </c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5"/>
      <c r="O211" s="33"/>
      <c r="P211" s="3"/>
    </row>
    <row r="212" spans="1:16" ht="12.75" customHeight="1" x14ac:dyDescent="0.2">
      <c r="A212" s="2" t="s">
        <v>17</v>
      </c>
      <c r="B212" s="3">
        <v>0</v>
      </c>
      <c r="C212" s="3">
        <v>0</v>
      </c>
      <c r="D212" s="3">
        <v>0</v>
      </c>
      <c r="E212" s="3">
        <v>14</v>
      </c>
      <c r="F212" s="3">
        <v>42</v>
      </c>
      <c r="G212" s="3">
        <v>83</v>
      </c>
      <c r="H212" s="3">
        <v>138</v>
      </c>
      <c r="I212" s="3">
        <v>951</v>
      </c>
      <c r="J212" s="3">
        <v>267</v>
      </c>
      <c r="K212" s="3">
        <v>355</v>
      </c>
      <c r="L212" s="3">
        <v>471</v>
      </c>
      <c r="M212" s="3">
        <v>368</v>
      </c>
      <c r="N212" s="5">
        <f t="shared" ref="N212:N218" si="19">SUM(B212:M212)</f>
        <v>2689</v>
      </c>
      <c r="O212" s="41">
        <v>13640</v>
      </c>
      <c r="P212" s="3"/>
    </row>
    <row r="213" spans="1:16" x14ac:dyDescent="0.2">
      <c r="A213" s="2" t="s">
        <v>27</v>
      </c>
      <c r="B213" s="3">
        <v>200</v>
      </c>
      <c r="C213" s="3">
        <v>120</v>
      </c>
      <c r="D213" s="3">
        <v>0</v>
      </c>
      <c r="E213" s="3">
        <v>20</v>
      </c>
      <c r="F213" s="3">
        <v>20</v>
      </c>
      <c r="G213" s="3">
        <v>20</v>
      </c>
      <c r="H213" s="3">
        <v>20</v>
      </c>
      <c r="I213" s="3">
        <v>14</v>
      </c>
      <c r="J213" s="3">
        <v>0</v>
      </c>
      <c r="K213" s="3">
        <v>0</v>
      </c>
      <c r="L213" s="3">
        <v>40</v>
      </c>
      <c r="M213" s="3">
        <v>0</v>
      </c>
      <c r="N213" s="5">
        <f t="shared" si="19"/>
        <v>454</v>
      </c>
      <c r="O213" s="41">
        <v>2000</v>
      </c>
      <c r="P213" s="3"/>
    </row>
    <row r="214" spans="1:16" x14ac:dyDescent="0.2">
      <c r="A214" s="2" t="s">
        <v>24</v>
      </c>
      <c r="B214" s="3">
        <v>0</v>
      </c>
      <c r="C214" s="3">
        <v>0</v>
      </c>
      <c r="D214" s="5">
        <v>0</v>
      </c>
      <c r="E214" s="3">
        <v>0</v>
      </c>
      <c r="F214" s="5">
        <v>0</v>
      </c>
      <c r="G214" s="5">
        <v>0</v>
      </c>
      <c r="H214" s="5">
        <v>0</v>
      </c>
      <c r="I214" s="5">
        <v>0</v>
      </c>
      <c r="J214" s="5">
        <v>0</v>
      </c>
      <c r="K214" s="5">
        <v>0</v>
      </c>
      <c r="L214" s="5">
        <v>0</v>
      </c>
      <c r="M214" s="5">
        <v>0</v>
      </c>
      <c r="N214" s="5">
        <f t="shared" si="19"/>
        <v>0</v>
      </c>
      <c r="O214" s="41">
        <v>0</v>
      </c>
      <c r="P214" s="3"/>
    </row>
    <row r="215" spans="1:16" x14ac:dyDescent="0.2">
      <c r="A215" s="2" t="s">
        <v>11</v>
      </c>
      <c r="B215" s="3">
        <v>334</v>
      </c>
      <c r="C215" s="3">
        <v>0</v>
      </c>
      <c r="D215" s="3">
        <v>0</v>
      </c>
      <c r="E215" s="3">
        <v>2480</v>
      </c>
      <c r="F215" s="3">
        <v>4452</v>
      </c>
      <c r="G215" s="3">
        <v>1956</v>
      </c>
      <c r="H215" s="3">
        <v>1441</v>
      </c>
      <c r="I215" s="3">
        <v>3388</v>
      </c>
      <c r="J215" s="3">
        <v>12757</v>
      </c>
      <c r="K215" s="3">
        <v>8206</v>
      </c>
      <c r="L215" s="3">
        <v>0</v>
      </c>
      <c r="M215" s="3">
        <v>0</v>
      </c>
      <c r="N215" s="5">
        <f t="shared" si="19"/>
        <v>35014</v>
      </c>
      <c r="O215" s="41">
        <v>34680</v>
      </c>
      <c r="P215" s="3"/>
    </row>
    <row r="216" spans="1:16" x14ac:dyDescent="0.2">
      <c r="A216" s="2" t="s">
        <v>12</v>
      </c>
      <c r="B216" s="3">
        <v>2485</v>
      </c>
      <c r="C216" s="3">
        <v>0</v>
      </c>
      <c r="D216" s="3">
        <v>1309</v>
      </c>
      <c r="E216" s="3">
        <v>7563</v>
      </c>
      <c r="F216" s="3">
        <v>4852</v>
      </c>
      <c r="G216" s="3">
        <v>4550</v>
      </c>
      <c r="H216" s="3">
        <v>3992</v>
      </c>
      <c r="I216" s="3">
        <v>9415</v>
      </c>
      <c r="J216" s="3">
        <v>7345</v>
      </c>
      <c r="K216" s="3">
        <v>6089</v>
      </c>
      <c r="L216" s="3">
        <v>3531</v>
      </c>
      <c r="M216" s="3">
        <v>3130</v>
      </c>
      <c r="N216" s="5">
        <f t="shared" si="19"/>
        <v>54261</v>
      </c>
      <c r="O216" s="41">
        <v>47940</v>
      </c>
      <c r="P216" s="3"/>
    </row>
    <row r="217" spans="1:16" x14ac:dyDescent="0.2">
      <c r="A217" s="2" t="s">
        <v>13</v>
      </c>
      <c r="B217" s="3">
        <v>0</v>
      </c>
      <c r="C217" s="3">
        <v>0</v>
      </c>
      <c r="D217" s="3">
        <v>0</v>
      </c>
      <c r="E217" s="3">
        <v>0</v>
      </c>
      <c r="F217" s="3">
        <v>0</v>
      </c>
      <c r="G217" s="3">
        <v>0</v>
      </c>
      <c r="H217" s="3">
        <v>4586</v>
      </c>
      <c r="I217" s="3">
        <v>325</v>
      </c>
      <c r="J217" s="3">
        <v>727</v>
      </c>
      <c r="K217" s="3">
        <v>953</v>
      </c>
      <c r="L217" s="3">
        <v>637</v>
      </c>
      <c r="M217" s="3">
        <v>260</v>
      </c>
      <c r="N217" s="5">
        <f t="shared" si="19"/>
        <v>7488</v>
      </c>
      <c r="O217" s="41">
        <v>9920</v>
      </c>
      <c r="P217" s="3"/>
    </row>
    <row r="218" spans="1:16" x14ac:dyDescent="0.2">
      <c r="A218" s="2" t="s">
        <v>14</v>
      </c>
      <c r="B218" s="3">
        <v>500</v>
      </c>
      <c r="C218" s="3">
        <v>0</v>
      </c>
      <c r="D218" s="3">
        <v>360</v>
      </c>
      <c r="E218" s="3">
        <v>340</v>
      </c>
      <c r="F218" s="3">
        <v>480</v>
      </c>
      <c r="G218" s="3">
        <v>120</v>
      </c>
      <c r="H218" s="3">
        <v>520</v>
      </c>
      <c r="I218" s="3">
        <v>880</v>
      </c>
      <c r="J218" s="3">
        <v>13420</v>
      </c>
      <c r="K218" s="3">
        <v>340</v>
      </c>
      <c r="L218" s="3">
        <v>600</v>
      </c>
      <c r="M218" s="3">
        <v>3724</v>
      </c>
      <c r="N218" s="5">
        <f t="shared" si="19"/>
        <v>21284</v>
      </c>
      <c r="O218" s="41">
        <v>27280</v>
      </c>
      <c r="P218" s="3"/>
    </row>
    <row r="219" spans="1:16" x14ac:dyDescent="0.2"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5"/>
      <c r="O219" s="31"/>
      <c r="P219" s="3"/>
    </row>
    <row r="220" spans="1:16" x14ac:dyDescent="0.2">
      <c r="A220" s="2" t="s">
        <v>25</v>
      </c>
      <c r="B220" s="3">
        <v>10268</v>
      </c>
      <c r="C220" s="3">
        <v>8588</v>
      </c>
      <c r="D220" s="3">
        <v>1135</v>
      </c>
      <c r="E220" s="3">
        <v>1428</v>
      </c>
      <c r="F220" s="3">
        <v>1863</v>
      </c>
      <c r="G220" s="3">
        <v>2441</v>
      </c>
      <c r="H220" s="3">
        <v>3954</v>
      </c>
      <c r="I220" s="3">
        <v>2864</v>
      </c>
      <c r="J220" s="29">
        <v>8247</v>
      </c>
      <c r="K220" s="3">
        <v>3218</v>
      </c>
      <c r="L220" s="3">
        <v>9208</v>
      </c>
      <c r="M220" s="3">
        <v>6646</v>
      </c>
      <c r="N220" s="5">
        <f>SUM(B220:M220)</f>
        <v>59860</v>
      </c>
      <c r="O220" s="33">
        <v>54500</v>
      </c>
      <c r="P220" s="3"/>
    </row>
    <row r="221" spans="1:16" x14ac:dyDescent="0.2">
      <c r="B221" s="3"/>
      <c r="C221" s="3"/>
      <c r="D221" s="3"/>
      <c r="E221" s="3"/>
      <c r="F221" s="3"/>
      <c r="G221" s="3"/>
      <c r="H221" s="3"/>
      <c r="I221" s="3"/>
      <c r="J221" s="29"/>
      <c r="K221" s="3"/>
      <c r="L221" s="3"/>
      <c r="M221" s="3"/>
      <c r="N221" s="5"/>
      <c r="O221" s="33"/>
      <c r="P221" s="3"/>
    </row>
    <row r="222" spans="1:16" x14ac:dyDescent="0.2">
      <c r="A222" s="2" t="s">
        <v>58</v>
      </c>
      <c r="B222" s="5">
        <v>0</v>
      </c>
      <c r="C222" s="5">
        <v>0</v>
      </c>
      <c r="D222" s="5">
        <v>0</v>
      </c>
      <c r="E222" s="5">
        <v>0</v>
      </c>
      <c r="F222" s="5">
        <v>0</v>
      </c>
      <c r="G222" s="5">
        <v>0</v>
      </c>
      <c r="H222" s="5">
        <v>0</v>
      </c>
      <c r="I222" s="5">
        <v>0</v>
      </c>
      <c r="J222" s="5">
        <v>0</v>
      </c>
      <c r="K222" s="5">
        <v>0</v>
      </c>
      <c r="L222" s="5">
        <v>0</v>
      </c>
      <c r="M222" s="5">
        <v>0</v>
      </c>
      <c r="N222" s="5">
        <f>SUM(B222:M222)</f>
        <v>0</v>
      </c>
      <c r="O222" s="33">
        <v>0</v>
      </c>
      <c r="P222" s="3"/>
    </row>
    <row r="223" spans="1:16" x14ac:dyDescent="0.2">
      <c r="A223" s="2" t="s">
        <v>59</v>
      </c>
      <c r="B223" s="5">
        <v>0</v>
      </c>
      <c r="C223" s="3">
        <v>0</v>
      </c>
      <c r="D223" s="3">
        <v>0</v>
      </c>
      <c r="E223" s="3">
        <v>0</v>
      </c>
      <c r="F223" s="3">
        <v>616</v>
      </c>
      <c r="G223" s="3">
        <v>284</v>
      </c>
      <c r="H223" s="29">
        <v>142</v>
      </c>
      <c r="I223" s="3">
        <v>1500</v>
      </c>
      <c r="J223" s="3">
        <v>-592</v>
      </c>
      <c r="K223" s="3">
        <v>0</v>
      </c>
      <c r="L223" s="3">
        <v>0</v>
      </c>
      <c r="M223" s="3">
        <v>0</v>
      </c>
      <c r="N223" s="5">
        <f>SUM(B223:M223)</f>
        <v>1950</v>
      </c>
      <c r="O223" s="33">
        <v>6420</v>
      </c>
      <c r="P223" s="3"/>
    </row>
    <row r="224" spans="1:16" x14ac:dyDescent="0.2">
      <c r="A224" s="2" t="s">
        <v>60</v>
      </c>
      <c r="B224" s="3">
        <v>0</v>
      </c>
      <c r="C224" s="3">
        <v>0</v>
      </c>
      <c r="D224" s="3">
        <v>0</v>
      </c>
      <c r="E224" s="3">
        <v>0</v>
      </c>
      <c r="F224" s="3">
        <v>0</v>
      </c>
      <c r="G224" s="3">
        <v>0</v>
      </c>
      <c r="H224" s="3">
        <v>0</v>
      </c>
      <c r="I224" s="3">
        <v>0</v>
      </c>
      <c r="J224" s="3">
        <v>0</v>
      </c>
      <c r="K224" s="3">
        <v>0</v>
      </c>
      <c r="L224" s="3">
        <v>0</v>
      </c>
      <c r="M224" s="3">
        <v>199</v>
      </c>
      <c r="N224" s="5">
        <f>SUM(B224:M224)</f>
        <v>199</v>
      </c>
      <c r="O224" s="33">
        <v>500</v>
      </c>
      <c r="P224" s="3"/>
    </row>
    <row r="225" spans="1:16" x14ac:dyDescent="0.2"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5"/>
      <c r="O225" s="33"/>
      <c r="P225" s="3"/>
    </row>
    <row r="226" spans="1:16" x14ac:dyDescent="0.2">
      <c r="A226" s="2" t="s">
        <v>51</v>
      </c>
      <c r="B226" s="5">
        <f>SUM(B222:B224)</f>
        <v>0</v>
      </c>
      <c r="C226" s="5">
        <v>0</v>
      </c>
      <c r="D226" s="5">
        <v>0</v>
      </c>
      <c r="E226" s="5">
        <v>0</v>
      </c>
      <c r="F226" s="5">
        <v>0</v>
      </c>
      <c r="G226" s="5">
        <v>0</v>
      </c>
      <c r="H226" s="5">
        <v>0</v>
      </c>
      <c r="I226" s="5">
        <v>0</v>
      </c>
      <c r="J226" s="5">
        <v>0</v>
      </c>
      <c r="K226" s="5">
        <v>0</v>
      </c>
      <c r="L226" s="5">
        <v>0</v>
      </c>
      <c r="M226" s="5">
        <v>0</v>
      </c>
      <c r="N226" s="5">
        <f>SUM(B226:M226)</f>
        <v>0</v>
      </c>
      <c r="O226" s="31">
        <v>0</v>
      </c>
      <c r="P226" s="3"/>
    </row>
    <row r="227" spans="1:16" x14ac:dyDescent="0.2"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5"/>
      <c r="O227" s="3"/>
      <c r="P227" s="3"/>
    </row>
    <row r="228" spans="1:16" x14ac:dyDescent="0.2">
      <c r="A228" s="2" t="s">
        <v>41</v>
      </c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5"/>
      <c r="O228" s="3"/>
      <c r="P228" s="3"/>
    </row>
    <row r="229" spans="1:16" x14ac:dyDescent="0.2">
      <c r="A229" s="2" t="s">
        <v>28</v>
      </c>
      <c r="B229" s="3">
        <v>0</v>
      </c>
      <c r="C229" s="29">
        <v>0</v>
      </c>
      <c r="D229" s="3">
        <v>0</v>
      </c>
      <c r="E229" s="3">
        <v>0</v>
      </c>
      <c r="F229" s="3">
        <v>0</v>
      </c>
      <c r="G229" s="3">
        <v>0</v>
      </c>
      <c r="H229" s="3">
        <v>0</v>
      </c>
      <c r="I229" s="3">
        <v>0</v>
      </c>
      <c r="J229" s="3">
        <v>0</v>
      </c>
      <c r="K229" s="3">
        <v>0</v>
      </c>
      <c r="L229" s="3">
        <v>0</v>
      </c>
      <c r="M229" s="3">
        <v>0</v>
      </c>
      <c r="N229" s="5">
        <f>SUM(B229:M229)</f>
        <v>0</v>
      </c>
      <c r="O229" s="3">
        <v>2000</v>
      </c>
      <c r="P229" s="3"/>
    </row>
    <row r="230" spans="1:16" x14ac:dyDescent="0.2">
      <c r="A230" s="2" t="s">
        <v>19</v>
      </c>
      <c r="B230" s="3">
        <v>0</v>
      </c>
      <c r="C230" s="3">
        <v>0</v>
      </c>
      <c r="D230" s="3">
        <v>0</v>
      </c>
      <c r="E230" s="3">
        <v>0</v>
      </c>
      <c r="F230" s="3">
        <v>0</v>
      </c>
      <c r="G230" s="3">
        <v>0</v>
      </c>
      <c r="H230" s="3">
        <v>0</v>
      </c>
      <c r="I230" s="3">
        <v>0</v>
      </c>
      <c r="J230" s="3">
        <v>0</v>
      </c>
      <c r="K230" s="3">
        <v>0</v>
      </c>
      <c r="L230" s="3">
        <v>0</v>
      </c>
      <c r="M230" s="3">
        <v>0</v>
      </c>
      <c r="N230" s="5">
        <f>SUM(B230:M230)</f>
        <v>0</v>
      </c>
      <c r="O230" s="33">
        <v>0</v>
      </c>
      <c r="P230" s="3"/>
    </row>
    <row r="231" spans="1:16" x14ac:dyDescent="0.2"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5"/>
      <c r="O231" s="3"/>
      <c r="P231" s="3"/>
    </row>
    <row r="232" spans="1:16" x14ac:dyDescent="0.2">
      <c r="A232" s="36" t="s">
        <v>1</v>
      </c>
      <c r="B232" s="3">
        <f t="shared" ref="B232:N232" si="20">SUM(B212:B218)+B220+B222+B223+B224+B229+B230</f>
        <v>13787</v>
      </c>
      <c r="C232" s="3">
        <f t="shared" si="20"/>
        <v>8708</v>
      </c>
      <c r="D232" s="3">
        <f t="shared" si="20"/>
        <v>2804</v>
      </c>
      <c r="E232" s="3">
        <f t="shared" si="20"/>
        <v>11845</v>
      </c>
      <c r="F232" s="3">
        <f t="shared" si="20"/>
        <v>12325</v>
      </c>
      <c r="G232" s="3">
        <f t="shared" si="20"/>
        <v>9454</v>
      </c>
      <c r="H232" s="3">
        <f t="shared" si="20"/>
        <v>14793</v>
      </c>
      <c r="I232" s="3">
        <f t="shared" si="20"/>
        <v>19337</v>
      </c>
      <c r="J232" s="3">
        <f t="shared" si="20"/>
        <v>42171</v>
      </c>
      <c r="K232" s="3">
        <f t="shared" si="20"/>
        <v>19161</v>
      </c>
      <c r="L232" s="3">
        <f t="shared" si="20"/>
        <v>14487</v>
      </c>
      <c r="M232" s="3">
        <f t="shared" si="20"/>
        <v>14327</v>
      </c>
      <c r="N232" s="5">
        <f t="shared" si="20"/>
        <v>183199</v>
      </c>
      <c r="O232" s="3">
        <f>SUM(O212:O218)+O220+O222+O223+O224+O229+O230</f>
        <v>198880</v>
      </c>
      <c r="P232" s="3"/>
    </row>
    <row r="233" spans="1:16" x14ac:dyDescent="0.2">
      <c r="A233" s="36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5"/>
      <c r="O233" s="3"/>
      <c r="P233" s="3"/>
    </row>
    <row r="234" spans="1:16" ht="12.75" customHeight="1" x14ac:dyDescent="0.2">
      <c r="A234" s="2" t="s">
        <v>34</v>
      </c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5"/>
      <c r="O234" s="3"/>
      <c r="P234" s="3"/>
    </row>
    <row r="235" spans="1:16" ht="12.75" customHeight="1" x14ac:dyDescent="0.2">
      <c r="A235" s="4" t="s">
        <v>22</v>
      </c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</row>
    <row r="236" spans="1:16" ht="12.75" customHeight="1" x14ac:dyDescent="0.2">
      <c r="A236" s="2" t="s">
        <v>17</v>
      </c>
      <c r="B236" s="3">
        <v>10951</v>
      </c>
      <c r="C236" s="3">
        <v>0</v>
      </c>
      <c r="D236" s="3">
        <v>0</v>
      </c>
      <c r="E236" s="3">
        <v>0</v>
      </c>
      <c r="F236" s="3">
        <v>200</v>
      </c>
      <c r="G236" s="3">
        <v>125</v>
      </c>
      <c r="H236" s="3">
        <v>9700</v>
      </c>
      <c r="I236" s="3">
        <v>10</v>
      </c>
      <c r="J236" s="3">
        <v>20</v>
      </c>
      <c r="K236" s="3">
        <v>46</v>
      </c>
      <c r="L236" s="3">
        <v>272</v>
      </c>
      <c r="M236" s="3">
        <v>443</v>
      </c>
      <c r="N236" s="5">
        <f t="shared" ref="N236:N242" si="21">SUM(B236:M236)</f>
        <v>21767</v>
      </c>
      <c r="O236" s="3">
        <v>13860</v>
      </c>
      <c r="P236" s="3"/>
    </row>
    <row r="237" spans="1:16" x14ac:dyDescent="0.2">
      <c r="A237" s="2" t="s">
        <v>27</v>
      </c>
      <c r="B237" s="3">
        <v>1576</v>
      </c>
      <c r="C237" s="3">
        <v>207</v>
      </c>
      <c r="D237" s="3">
        <v>72</v>
      </c>
      <c r="E237" s="3">
        <v>87</v>
      </c>
      <c r="F237" s="3">
        <v>247</v>
      </c>
      <c r="G237" s="3">
        <v>205</v>
      </c>
      <c r="H237" s="3">
        <v>88</v>
      </c>
      <c r="I237" s="3">
        <v>601</v>
      </c>
      <c r="J237" s="3">
        <v>416</v>
      </c>
      <c r="K237" s="3">
        <v>356</v>
      </c>
      <c r="L237" s="3">
        <v>0</v>
      </c>
      <c r="M237" s="3">
        <v>0</v>
      </c>
      <c r="N237" s="5">
        <f t="shared" si="21"/>
        <v>3855</v>
      </c>
      <c r="O237" s="3">
        <v>2000</v>
      </c>
      <c r="P237" s="3"/>
    </row>
    <row r="238" spans="1:16" x14ac:dyDescent="0.2">
      <c r="A238" s="2" t="s">
        <v>24</v>
      </c>
      <c r="B238" s="3">
        <v>0</v>
      </c>
      <c r="C238" s="3">
        <v>0</v>
      </c>
      <c r="D238" s="5">
        <v>0</v>
      </c>
      <c r="E238" s="3">
        <v>0</v>
      </c>
      <c r="F238" s="5">
        <v>0</v>
      </c>
      <c r="G238" s="5">
        <v>0</v>
      </c>
      <c r="H238" s="5">
        <v>0</v>
      </c>
      <c r="I238" s="5">
        <v>0</v>
      </c>
      <c r="J238" s="5">
        <v>0</v>
      </c>
      <c r="K238" s="5">
        <v>0</v>
      </c>
      <c r="L238" s="5">
        <v>0</v>
      </c>
      <c r="M238" s="5">
        <v>0</v>
      </c>
      <c r="N238" s="5">
        <f t="shared" si="21"/>
        <v>0</v>
      </c>
      <c r="O238" s="3">
        <v>0</v>
      </c>
      <c r="P238" s="3"/>
    </row>
    <row r="239" spans="1:16" x14ac:dyDescent="0.2">
      <c r="A239" s="2" t="s">
        <v>11</v>
      </c>
      <c r="B239" s="3">
        <v>0</v>
      </c>
      <c r="C239" s="3">
        <v>0</v>
      </c>
      <c r="D239" s="3">
        <v>0</v>
      </c>
      <c r="E239" s="3">
        <v>7176</v>
      </c>
      <c r="F239" s="3">
        <v>3156</v>
      </c>
      <c r="G239" s="3">
        <v>4347</v>
      </c>
      <c r="H239" s="3">
        <v>5043</v>
      </c>
      <c r="I239" s="3">
        <v>2883</v>
      </c>
      <c r="J239" s="3">
        <v>1915</v>
      </c>
      <c r="K239" s="3">
        <v>3487</v>
      </c>
      <c r="L239" s="3">
        <v>2931</v>
      </c>
      <c r="M239" s="3">
        <v>2792</v>
      </c>
      <c r="N239" s="5">
        <f t="shared" si="21"/>
        <v>33730</v>
      </c>
      <c r="O239" s="3">
        <v>35360</v>
      </c>
      <c r="P239" s="3"/>
    </row>
    <row r="240" spans="1:16" x14ac:dyDescent="0.2">
      <c r="A240" s="2" t="s">
        <v>12</v>
      </c>
      <c r="B240" s="3">
        <v>0</v>
      </c>
      <c r="C240" s="3">
        <v>0</v>
      </c>
      <c r="D240" s="3">
        <v>0</v>
      </c>
      <c r="E240" s="3">
        <v>4114</v>
      </c>
      <c r="F240" s="3">
        <v>2089</v>
      </c>
      <c r="G240" s="3">
        <v>3922</v>
      </c>
      <c r="H240" s="3">
        <v>7114</v>
      </c>
      <c r="I240" s="3">
        <v>2574</v>
      </c>
      <c r="J240" s="3">
        <v>2370</v>
      </c>
      <c r="K240" s="3">
        <v>3174</v>
      </c>
      <c r="L240" s="3">
        <v>3007</v>
      </c>
      <c r="M240" s="3">
        <v>2601</v>
      </c>
      <c r="N240" s="5">
        <f t="shared" si="21"/>
        <v>30965</v>
      </c>
      <c r="O240" s="3">
        <v>48880</v>
      </c>
      <c r="P240" s="3"/>
    </row>
    <row r="241" spans="1:16" x14ac:dyDescent="0.2">
      <c r="A241" s="2" t="s">
        <v>13</v>
      </c>
      <c r="B241" s="3">
        <v>261</v>
      </c>
      <c r="C241" s="3">
        <v>1646</v>
      </c>
      <c r="D241" s="3">
        <v>0</v>
      </c>
      <c r="E241" s="3">
        <v>411</v>
      </c>
      <c r="F241" s="3">
        <v>629</v>
      </c>
      <c r="G241" s="3">
        <v>1088</v>
      </c>
      <c r="H241" s="3">
        <v>1208</v>
      </c>
      <c r="I241" s="3">
        <v>1549</v>
      </c>
      <c r="J241" s="3">
        <v>913</v>
      </c>
      <c r="K241" s="3">
        <v>2915</v>
      </c>
      <c r="L241" s="3">
        <v>420</v>
      </c>
      <c r="M241" s="3">
        <v>612</v>
      </c>
      <c r="N241" s="5">
        <f t="shared" si="21"/>
        <v>11652</v>
      </c>
      <c r="O241" s="3">
        <v>10080</v>
      </c>
      <c r="P241" s="3"/>
    </row>
    <row r="242" spans="1:16" x14ac:dyDescent="0.2">
      <c r="A242" s="2" t="s">
        <v>14</v>
      </c>
      <c r="B242" s="3">
        <v>180</v>
      </c>
      <c r="C242" s="3">
        <v>963</v>
      </c>
      <c r="D242" s="3">
        <v>2629</v>
      </c>
      <c r="E242" s="3">
        <v>1580</v>
      </c>
      <c r="F242" s="3">
        <v>2771</v>
      </c>
      <c r="G242" s="3">
        <v>700</v>
      </c>
      <c r="H242" s="3">
        <v>200</v>
      </c>
      <c r="I242" s="3">
        <v>10825</v>
      </c>
      <c r="J242" s="3">
        <v>420</v>
      </c>
      <c r="K242" s="3">
        <v>2129</v>
      </c>
      <c r="L242" s="3">
        <v>2135</v>
      </c>
      <c r="M242" s="3">
        <v>2250</v>
      </c>
      <c r="N242" s="5">
        <f t="shared" si="21"/>
        <v>26782</v>
      </c>
      <c r="O242" s="3">
        <v>27720</v>
      </c>
      <c r="P242" s="3"/>
    </row>
    <row r="243" spans="1:16" x14ac:dyDescent="0.2"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5"/>
      <c r="O243" s="3"/>
      <c r="P243" s="3"/>
    </row>
    <row r="244" spans="1:16" x14ac:dyDescent="0.2">
      <c r="A244" s="2" t="s">
        <v>25</v>
      </c>
      <c r="B244" s="3">
        <v>2191</v>
      </c>
      <c r="C244" s="3">
        <v>4380</v>
      </c>
      <c r="D244" s="3">
        <v>1971</v>
      </c>
      <c r="E244" s="3">
        <v>106</v>
      </c>
      <c r="F244" s="3">
        <v>1573</v>
      </c>
      <c r="G244" s="3">
        <v>1697</v>
      </c>
      <c r="H244" s="3">
        <v>3782</v>
      </c>
      <c r="I244" s="3">
        <v>3788</v>
      </c>
      <c r="J244" s="29">
        <v>1255</v>
      </c>
      <c r="K244" s="3">
        <v>6544</v>
      </c>
      <c r="L244" s="3">
        <v>6963</v>
      </c>
      <c r="M244" s="3">
        <v>7980</v>
      </c>
      <c r="N244" s="5">
        <f>SUM(B244:M244)</f>
        <v>42230</v>
      </c>
      <c r="O244" s="3">
        <v>55250</v>
      </c>
      <c r="P244" s="3"/>
    </row>
    <row r="245" spans="1:16" x14ac:dyDescent="0.2">
      <c r="B245" s="3"/>
      <c r="C245" s="3"/>
      <c r="D245" s="3"/>
      <c r="E245" s="3"/>
      <c r="F245" s="3"/>
      <c r="G245" s="3"/>
      <c r="H245" s="3"/>
      <c r="I245" s="3"/>
      <c r="J245" s="29"/>
      <c r="K245" s="3"/>
      <c r="L245" s="3"/>
      <c r="M245" s="3"/>
      <c r="N245" s="5"/>
      <c r="O245" s="3"/>
      <c r="P245" s="3"/>
    </row>
    <row r="246" spans="1:16" x14ac:dyDescent="0.2">
      <c r="A246" s="2" t="s">
        <v>58</v>
      </c>
      <c r="B246" s="5">
        <v>0</v>
      </c>
      <c r="C246" s="5">
        <v>0</v>
      </c>
      <c r="D246" s="5">
        <v>0</v>
      </c>
      <c r="E246" s="5">
        <v>0</v>
      </c>
      <c r="F246" s="5">
        <v>0</v>
      </c>
      <c r="G246" s="5">
        <v>0</v>
      </c>
      <c r="H246" s="5">
        <v>0</v>
      </c>
      <c r="I246" s="5">
        <v>0</v>
      </c>
      <c r="J246" s="5">
        <v>0</v>
      </c>
      <c r="K246" s="5">
        <v>0</v>
      </c>
      <c r="L246" s="5">
        <v>0</v>
      </c>
      <c r="M246" s="5">
        <v>0</v>
      </c>
      <c r="N246" s="5">
        <f>SUM(B246:M246)</f>
        <v>0</v>
      </c>
      <c r="O246" s="3">
        <v>540</v>
      </c>
      <c r="P246" s="3"/>
    </row>
    <row r="247" spans="1:16" x14ac:dyDescent="0.2">
      <c r="A247" s="2" t="s">
        <v>59</v>
      </c>
      <c r="B247" s="5">
        <v>0</v>
      </c>
      <c r="C247" s="3">
        <v>0</v>
      </c>
      <c r="D247" s="3">
        <v>0</v>
      </c>
      <c r="E247" s="3">
        <v>0</v>
      </c>
      <c r="F247" s="3">
        <v>0</v>
      </c>
      <c r="G247" s="3">
        <v>0</v>
      </c>
      <c r="H247" s="29">
        <v>0</v>
      </c>
      <c r="I247" s="29">
        <v>0</v>
      </c>
      <c r="J247" s="5">
        <v>0</v>
      </c>
      <c r="K247" s="3">
        <v>1000</v>
      </c>
      <c r="L247" s="3">
        <v>100</v>
      </c>
      <c r="M247" s="3">
        <v>0</v>
      </c>
      <c r="N247" s="5">
        <f>SUM(B247:M247)</f>
        <v>1100</v>
      </c>
      <c r="O247" s="3">
        <v>6480</v>
      </c>
      <c r="P247" s="3"/>
    </row>
    <row r="248" spans="1:16" x14ac:dyDescent="0.2">
      <c r="A248" s="2" t="s">
        <v>60</v>
      </c>
      <c r="B248" s="3">
        <v>100</v>
      </c>
      <c r="C248" s="3">
        <v>0</v>
      </c>
      <c r="D248" s="3">
        <v>0</v>
      </c>
      <c r="E248" s="3">
        <v>0</v>
      </c>
      <c r="F248" s="3">
        <v>0</v>
      </c>
      <c r="G248" s="3">
        <v>0</v>
      </c>
      <c r="H248" s="3">
        <v>0</v>
      </c>
      <c r="I248" s="3">
        <v>0</v>
      </c>
      <c r="J248" s="5">
        <v>0</v>
      </c>
      <c r="K248" s="3">
        <v>0</v>
      </c>
      <c r="L248" s="3">
        <v>0</v>
      </c>
      <c r="M248" s="3">
        <v>70</v>
      </c>
      <c r="N248" s="5">
        <f>SUM(B248:M248)</f>
        <v>170</v>
      </c>
      <c r="O248" s="3">
        <v>500</v>
      </c>
      <c r="P248" s="3"/>
    </row>
    <row r="249" spans="1:16" x14ac:dyDescent="0.2">
      <c r="B249" s="3"/>
      <c r="C249" s="3"/>
      <c r="D249" s="3"/>
      <c r="E249" s="3"/>
      <c r="F249" s="3"/>
      <c r="G249" s="3"/>
      <c r="H249" s="3"/>
      <c r="I249" s="3"/>
      <c r="J249" s="5"/>
      <c r="K249" s="3"/>
      <c r="L249" s="3"/>
      <c r="M249" s="3"/>
      <c r="N249" s="5"/>
      <c r="O249" s="3"/>
      <c r="P249" s="3"/>
    </row>
    <row r="250" spans="1:16" x14ac:dyDescent="0.2">
      <c r="A250" s="2" t="s">
        <v>51</v>
      </c>
      <c r="B250" s="5">
        <v>0</v>
      </c>
      <c r="C250" s="5">
        <v>0</v>
      </c>
      <c r="D250" s="5">
        <v>0</v>
      </c>
      <c r="E250" s="5">
        <v>0</v>
      </c>
      <c r="F250" s="5">
        <v>0</v>
      </c>
      <c r="G250" s="5">
        <v>0</v>
      </c>
      <c r="H250" s="5">
        <v>0</v>
      </c>
      <c r="I250" s="5">
        <v>0</v>
      </c>
      <c r="J250" s="5">
        <v>0</v>
      </c>
      <c r="K250" s="5">
        <v>0</v>
      </c>
      <c r="L250" s="5">
        <v>0</v>
      </c>
      <c r="M250" s="5">
        <v>0</v>
      </c>
      <c r="N250" s="5">
        <f>SUM(B250:M250)</f>
        <v>0</v>
      </c>
      <c r="O250" s="3">
        <v>0</v>
      </c>
      <c r="P250" s="3"/>
    </row>
    <row r="251" spans="1:16" x14ac:dyDescent="0.2"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5"/>
      <c r="O251" s="3"/>
      <c r="P251" s="3"/>
    </row>
    <row r="252" spans="1:16" x14ac:dyDescent="0.2">
      <c r="A252" s="2" t="s">
        <v>41</v>
      </c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5"/>
      <c r="O252" s="3"/>
      <c r="P252" s="3"/>
    </row>
    <row r="253" spans="1:16" x14ac:dyDescent="0.2">
      <c r="A253" s="2" t="s">
        <v>28</v>
      </c>
      <c r="B253" s="3">
        <v>0</v>
      </c>
      <c r="C253" s="3">
        <v>0</v>
      </c>
      <c r="D253" s="3">
        <v>0</v>
      </c>
      <c r="E253" s="3">
        <v>0</v>
      </c>
      <c r="F253" s="3">
        <v>0</v>
      </c>
      <c r="G253" s="3">
        <v>0</v>
      </c>
      <c r="H253" s="3">
        <v>0</v>
      </c>
      <c r="I253" s="3">
        <v>0</v>
      </c>
      <c r="J253" s="5">
        <v>0</v>
      </c>
      <c r="K253" s="3">
        <v>0</v>
      </c>
      <c r="L253" s="3">
        <v>0</v>
      </c>
      <c r="M253" s="3">
        <v>0</v>
      </c>
      <c r="N253" s="5">
        <f>SUM(B253:M253)</f>
        <v>0</v>
      </c>
      <c r="O253" s="3">
        <v>2000</v>
      </c>
      <c r="P253" s="3"/>
    </row>
    <row r="254" spans="1:16" x14ac:dyDescent="0.2">
      <c r="A254" s="2" t="s">
        <v>19</v>
      </c>
      <c r="B254" s="3">
        <v>0</v>
      </c>
      <c r="C254" s="3">
        <v>0</v>
      </c>
      <c r="D254" s="3">
        <v>0</v>
      </c>
      <c r="E254" s="3">
        <v>0</v>
      </c>
      <c r="F254" s="3">
        <v>0</v>
      </c>
      <c r="G254" s="3">
        <v>0</v>
      </c>
      <c r="H254" s="3">
        <v>0</v>
      </c>
      <c r="I254" s="3">
        <v>0</v>
      </c>
      <c r="J254" s="5">
        <v>0</v>
      </c>
      <c r="K254" s="3">
        <v>0</v>
      </c>
      <c r="L254" s="3">
        <v>0</v>
      </c>
      <c r="M254" s="3">
        <v>0</v>
      </c>
      <c r="N254" s="5">
        <f>SUM(B254:M254)</f>
        <v>0</v>
      </c>
      <c r="O254" s="33">
        <v>0</v>
      </c>
      <c r="P254" s="3"/>
    </row>
    <row r="255" spans="1:16" x14ac:dyDescent="0.2"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5"/>
      <c r="O255" s="3"/>
      <c r="P255" s="3"/>
    </row>
    <row r="256" spans="1:16" x14ac:dyDescent="0.2">
      <c r="A256" s="36" t="s">
        <v>1</v>
      </c>
      <c r="B256" s="3">
        <f t="shared" ref="B256:N256" si="22">SUM(B236:B242)+B244+B246+B247+B248+B253+B254</f>
        <v>15259</v>
      </c>
      <c r="C256" s="3">
        <f t="shared" si="22"/>
        <v>7196</v>
      </c>
      <c r="D256" s="3">
        <f t="shared" si="22"/>
        <v>4672</v>
      </c>
      <c r="E256" s="3">
        <f t="shared" si="22"/>
        <v>13474</v>
      </c>
      <c r="F256" s="3">
        <f t="shared" si="22"/>
        <v>10665</v>
      </c>
      <c r="G256" s="3">
        <f t="shared" si="22"/>
        <v>12084</v>
      </c>
      <c r="H256" s="3">
        <f t="shared" si="22"/>
        <v>27135</v>
      </c>
      <c r="I256" s="3">
        <f t="shared" si="22"/>
        <v>22230</v>
      </c>
      <c r="J256" s="3">
        <f t="shared" si="22"/>
        <v>7309</v>
      </c>
      <c r="K256" s="3">
        <f t="shared" si="22"/>
        <v>19651</v>
      </c>
      <c r="L256" s="3">
        <f t="shared" si="22"/>
        <v>15828</v>
      </c>
      <c r="M256" s="3">
        <f t="shared" si="22"/>
        <v>16748</v>
      </c>
      <c r="N256" s="5">
        <f t="shared" si="22"/>
        <v>172251</v>
      </c>
      <c r="O256" s="3">
        <f>SUM(O236:O242)+O244+O246+O247+O248+O253+O254</f>
        <v>202670</v>
      </c>
      <c r="P256" s="3"/>
    </row>
    <row r="257" spans="1:16" x14ac:dyDescent="0.2">
      <c r="A257" s="36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5"/>
      <c r="O257" s="3"/>
      <c r="P257" s="3"/>
    </row>
    <row r="258" spans="1:16" x14ac:dyDescent="0.2">
      <c r="A258" s="2" t="s">
        <v>35</v>
      </c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5"/>
      <c r="O258" s="3"/>
      <c r="P258" s="3"/>
    </row>
    <row r="259" spans="1:16" x14ac:dyDescent="0.2">
      <c r="A259" s="4" t="s">
        <v>22</v>
      </c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5"/>
      <c r="O259" s="3"/>
      <c r="P259" s="3"/>
    </row>
    <row r="260" spans="1:16" x14ac:dyDescent="0.2">
      <c r="A260" s="2" t="s">
        <v>17</v>
      </c>
      <c r="B260" s="3">
        <v>544</v>
      </c>
      <c r="C260" s="3">
        <v>508</v>
      </c>
      <c r="D260" s="3">
        <v>1478</v>
      </c>
      <c r="E260" s="3">
        <v>138</v>
      </c>
      <c r="F260" s="3">
        <v>535</v>
      </c>
      <c r="G260" s="3">
        <v>489</v>
      </c>
      <c r="H260" s="3">
        <v>10597</v>
      </c>
      <c r="I260" s="3">
        <v>178</v>
      </c>
      <c r="J260" s="3">
        <v>260</v>
      </c>
      <c r="K260" s="3">
        <v>500</v>
      </c>
      <c r="L260" s="3">
        <v>121</v>
      </c>
      <c r="M260" s="3">
        <v>580</v>
      </c>
      <c r="N260" s="5">
        <f t="shared" ref="N260:N266" si="23">SUM(B260:M260)</f>
        <v>15928</v>
      </c>
      <c r="O260" s="3">
        <v>14080</v>
      </c>
      <c r="P260" s="3"/>
    </row>
    <row r="261" spans="1:16" x14ac:dyDescent="0.2">
      <c r="A261" s="2" t="s">
        <v>27</v>
      </c>
      <c r="B261" s="3">
        <v>0</v>
      </c>
      <c r="C261" s="3">
        <v>0</v>
      </c>
      <c r="D261" s="3">
        <v>0</v>
      </c>
      <c r="E261" s="3">
        <v>94</v>
      </c>
      <c r="F261" s="3">
        <v>240</v>
      </c>
      <c r="G261" s="3">
        <v>177</v>
      </c>
      <c r="H261" s="3">
        <v>120</v>
      </c>
      <c r="I261" s="3">
        <v>538</v>
      </c>
      <c r="J261" s="3">
        <v>80</v>
      </c>
      <c r="K261" s="3">
        <v>220</v>
      </c>
      <c r="L261" s="3">
        <v>486</v>
      </c>
      <c r="M261" s="3">
        <v>0</v>
      </c>
      <c r="N261" s="5">
        <f t="shared" si="23"/>
        <v>1955</v>
      </c>
      <c r="O261" s="3">
        <v>2000</v>
      </c>
      <c r="P261" s="3"/>
    </row>
    <row r="262" spans="1:16" x14ac:dyDescent="0.2">
      <c r="A262" s="2" t="s">
        <v>24</v>
      </c>
      <c r="B262" s="3">
        <v>0</v>
      </c>
      <c r="C262" s="3">
        <v>0</v>
      </c>
      <c r="D262" s="5">
        <v>0</v>
      </c>
      <c r="E262" s="3">
        <v>0</v>
      </c>
      <c r="F262" s="5">
        <v>0</v>
      </c>
      <c r="G262" s="5">
        <v>0</v>
      </c>
      <c r="H262" s="5">
        <v>0</v>
      </c>
      <c r="I262" s="5">
        <v>0</v>
      </c>
      <c r="J262" s="5">
        <v>0</v>
      </c>
      <c r="K262" s="5">
        <v>0</v>
      </c>
      <c r="L262" s="5">
        <v>0</v>
      </c>
      <c r="M262" s="5">
        <v>0</v>
      </c>
      <c r="N262" s="5">
        <f t="shared" si="23"/>
        <v>0</v>
      </c>
      <c r="O262" s="3">
        <v>4520</v>
      </c>
      <c r="P262" s="3"/>
    </row>
    <row r="263" spans="1:16" x14ac:dyDescent="0.2">
      <c r="A263" s="2" t="s">
        <v>11</v>
      </c>
      <c r="B263" s="3">
        <v>1630</v>
      </c>
      <c r="C263" s="3">
        <v>0</v>
      </c>
      <c r="D263" s="3">
        <v>0</v>
      </c>
      <c r="E263" s="3">
        <v>2289</v>
      </c>
      <c r="F263" s="3">
        <v>3686</v>
      </c>
      <c r="G263" s="3">
        <v>7445</v>
      </c>
      <c r="H263" s="3">
        <v>2499</v>
      </c>
      <c r="I263" s="3">
        <v>10328</v>
      </c>
      <c r="J263" s="3">
        <v>6485</v>
      </c>
      <c r="K263" s="3">
        <v>3308</v>
      </c>
      <c r="L263" s="3">
        <v>0</v>
      </c>
      <c r="M263" s="3">
        <v>0</v>
      </c>
      <c r="N263" s="5">
        <f t="shared" si="23"/>
        <v>37670</v>
      </c>
      <c r="O263" s="3">
        <v>36040</v>
      </c>
      <c r="P263" s="3"/>
    </row>
    <row r="264" spans="1:16" x14ac:dyDescent="0.2">
      <c r="A264" s="2" t="s">
        <v>12</v>
      </c>
      <c r="B264" s="3">
        <v>4901</v>
      </c>
      <c r="C264" s="3">
        <v>5970</v>
      </c>
      <c r="D264" s="3">
        <v>5790</v>
      </c>
      <c r="E264" s="3">
        <v>2636</v>
      </c>
      <c r="F264" s="3">
        <v>2331</v>
      </c>
      <c r="G264" s="3">
        <v>4202</v>
      </c>
      <c r="H264" s="3">
        <v>2995</v>
      </c>
      <c r="I264" s="3">
        <v>5636</v>
      </c>
      <c r="J264" s="3">
        <v>3913</v>
      </c>
      <c r="K264" s="3">
        <v>7321</v>
      </c>
      <c r="L264" s="3">
        <v>6195</v>
      </c>
      <c r="M264" s="3">
        <v>10297</v>
      </c>
      <c r="N264" s="5">
        <f t="shared" si="23"/>
        <v>62187</v>
      </c>
      <c r="O264" s="3">
        <v>49820</v>
      </c>
      <c r="P264" s="3"/>
    </row>
    <row r="265" spans="1:16" x14ac:dyDescent="0.2">
      <c r="A265" s="2" t="s">
        <v>13</v>
      </c>
      <c r="B265" s="3">
        <v>0</v>
      </c>
      <c r="C265" s="3">
        <v>0</v>
      </c>
      <c r="D265" s="3">
        <v>240</v>
      </c>
      <c r="E265" s="3">
        <v>0</v>
      </c>
      <c r="F265" s="3">
        <v>0</v>
      </c>
      <c r="G265" s="3">
        <v>1140</v>
      </c>
      <c r="H265" s="3">
        <v>1266</v>
      </c>
      <c r="I265" s="3">
        <v>1953</v>
      </c>
      <c r="J265" s="3">
        <v>1592</v>
      </c>
      <c r="K265" s="3">
        <v>2651</v>
      </c>
      <c r="L265" s="3">
        <v>1249</v>
      </c>
      <c r="M265" s="3">
        <v>0</v>
      </c>
      <c r="N265" s="5">
        <f t="shared" si="23"/>
        <v>10091</v>
      </c>
      <c r="O265" s="3">
        <v>10240</v>
      </c>
      <c r="P265" s="3"/>
    </row>
    <row r="266" spans="1:16" x14ac:dyDescent="0.2">
      <c r="A266" s="2" t="s">
        <v>14</v>
      </c>
      <c r="B266" s="3">
        <v>1800</v>
      </c>
      <c r="C266" s="3">
        <v>2910</v>
      </c>
      <c r="D266" s="3">
        <v>0</v>
      </c>
      <c r="E266" s="3">
        <v>8000</v>
      </c>
      <c r="F266" s="3">
        <v>0</v>
      </c>
      <c r="G266" s="3">
        <v>7406</v>
      </c>
      <c r="H266" s="3">
        <v>283</v>
      </c>
      <c r="I266" s="3">
        <v>501</v>
      </c>
      <c r="J266" s="3">
        <v>3539</v>
      </c>
      <c r="K266" s="3">
        <v>3098</v>
      </c>
      <c r="L266" s="3">
        <v>1620</v>
      </c>
      <c r="M266" s="3">
        <v>1890</v>
      </c>
      <c r="N266" s="5">
        <f t="shared" si="23"/>
        <v>31047</v>
      </c>
      <c r="O266" s="3">
        <v>28160</v>
      </c>
      <c r="P266" s="3"/>
    </row>
    <row r="267" spans="1:16" x14ac:dyDescent="0.2"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5"/>
      <c r="O267" s="3"/>
      <c r="P267" s="3"/>
    </row>
    <row r="268" spans="1:16" x14ac:dyDescent="0.2">
      <c r="A268" s="2" t="s">
        <v>25</v>
      </c>
      <c r="B268" s="3">
        <v>14790</v>
      </c>
      <c r="C268" s="3">
        <v>3842</v>
      </c>
      <c r="D268" s="3">
        <v>1799</v>
      </c>
      <c r="E268" s="3">
        <v>1607</v>
      </c>
      <c r="F268" s="3">
        <v>4167</v>
      </c>
      <c r="G268" s="3">
        <v>2304</v>
      </c>
      <c r="H268" s="3">
        <v>4593</v>
      </c>
      <c r="I268" s="3">
        <v>4067</v>
      </c>
      <c r="J268" s="29">
        <v>2977</v>
      </c>
      <c r="K268" s="3">
        <v>4217</v>
      </c>
      <c r="L268" s="3">
        <v>6875</v>
      </c>
      <c r="M268" s="3">
        <v>8258</v>
      </c>
      <c r="N268" s="5">
        <f>SUM(B268:M268)</f>
        <v>59496</v>
      </c>
      <c r="O268" s="3">
        <v>56000</v>
      </c>
      <c r="P268" s="3"/>
    </row>
    <row r="269" spans="1:16" x14ac:dyDescent="0.2">
      <c r="B269" s="3"/>
      <c r="C269" s="3"/>
      <c r="D269" s="3"/>
      <c r="E269" s="3"/>
      <c r="F269" s="3"/>
      <c r="G269" s="3"/>
      <c r="H269" s="3"/>
      <c r="I269" s="3"/>
      <c r="J269" s="29"/>
      <c r="K269" s="3"/>
      <c r="L269" s="3"/>
      <c r="M269" s="3"/>
      <c r="N269" s="5"/>
      <c r="O269" s="3"/>
      <c r="P269" s="3"/>
    </row>
    <row r="270" spans="1:16" x14ac:dyDescent="0.2">
      <c r="A270" s="2" t="s">
        <v>58</v>
      </c>
      <c r="B270" s="5">
        <v>71</v>
      </c>
      <c r="C270" s="5">
        <v>167</v>
      </c>
      <c r="D270" s="5">
        <v>0</v>
      </c>
      <c r="E270" s="3">
        <v>0</v>
      </c>
      <c r="F270" s="3">
        <v>0</v>
      </c>
      <c r="G270" s="3">
        <v>0</v>
      </c>
      <c r="H270" s="3">
        <v>0</v>
      </c>
      <c r="I270" s="3">
        <v>0</v>
      </c>
      <c r="J270" s="3">
        <v>0</v>
      </c>
      <c r="K270" s="5">
        <v>0</v>
      </c>
      <c r="L270" s="5">
        <v>0</v>
      </c>
      <c r="M270" s="5">
        <v>0</v>
      </c>
      <c r="N270" s="5">
        <f>SUM(B270:M270)</f>
        <v>238</v>
      </c>
      <c r="O270" s="3">
        <v>545</v>
      </c>
      <c r="P270" s="3"/>
    </row>
    <row r="271" spans="1:16" x14ac:dyDescent="0.2">
      <c r="A271" s="2" t="s">
        <v>59</v>
      </c>
      <c r="B271" s="5">
        <v>0</v>
      </c>
      <c r="C271" s="3">
        <v>0</v>
      </c>
      <c r="D271" s="3">
        <v>0</v>
      </c>
      <c r="E271" s="3">
        <v>0</v>
      </c>
      <c r="F271" s="3">
        <v>0</v>
      </c>
      <c r="G271" s="3">
        <v>0</v>
      </c>
      <c r="H271" s="3">
        <v>0</v>
      </c>
      <c r="I271" s="3">
        <v>0</v>
      </c>
      <c r="J271" s="3">
        <v>0</v>
      </c>
      <c r="K271" s="3">
        <v>0</v>
      </c>
      <c r="L271" s="3">
        <v>0</v>
      </c>
      <c r="M271" s="3">
        <v>0</v>
      </c>
      <c r="N271" s="5">
        <f>SUM(B271:M271)</f>
        <v>0</v>
      </c>
      <c r="O271" s="3">
        <v>6540</v>
      </c>
      <c r="P271" s="3"/>
    </row>
    <row r="272" spans="1:16" x14ac:dyDescent="0.2">
      <c r="A272" s="2" t="s">
        <v>60</v>
      </c>
      <c r="B272" s="3">
        <v>216</v>
      </c>
      <c r="C272" s="3">
        <v>199</v>
      </c>
      <c r="D272" s="3">
        <v>0</v>
      </c>
      <c r="E272" s="3">
        <v>0</v>
      </c>
      <c r="F272" s="3">
        <v>0</v>
      </c>
      <c r="G272" s="3">
        <v>0</v>
      </c>
      <c r="H272" s="3">
        <v>0</v>
      </c>
      <c r="I272" s="3">
        <v>0</v>
      </c>
      <c r="J272" s="5">
        <v>0</v>
      </c>
      <c r="K272" s="3">
        <v>0</v>
      </c>
      <c r="L272" s="3">
        <v>0</v>
      </c>
      <c r="M272" s="3">
        <v>0</v>
      </c>
      <c r="N272" s="5">
        <f>SUM(B272:M272)</f>
        <v>415</v>
      </c>
      <c r="O272" s="3">
        <v>500</v>
      </c>
      <c r="P272" s="3"/>
    </row>
    <row r="273" spans="1:16" x14ac:dyDescent="0.2">
      <c r="B273" s="3"/>
      <c r="C273" s="3"/>
      <c r="D273" s="3"/>
      <c r="E273" s="3"/>
      <c r="F273" s="3"/>
      <c r="G273" s="3"/>
      <c r="H273" s="3"/>
      <c r="I273" s="3"/>
      <c r="J273" s="5"/>
      <c r="K273" s="3"/>
      <c r="L273" s="3"/>
      <c r="M273" s="3"/>
      <c r="N273" s="5"/>
      <c r="O273" s="3"/>
      <c r="P273" s="3"/>
    </row>
    <row r="274" spans="1:16" x14ac:dyDescent="0.2">
      <c r="A274" s="2" t="s">
        <v>51</v>
      </c>
      <c r="B274" s="5">
        <v>0</v>
      </c>
      <c r="C274" s="5">
        <v>0</v>
      </c>
      <c r="D274" s="5">
        <v>0</v>
      </c>
      <c r="E274" s="5">
        <v>0</v>
      </c>
      <c r="F274" s="5">
        <v>0</v>
      </c>
      <c r="G274" s="5">
        <v>0</v>
      </c>
      <c r="H274" s="5">
        <v>0</v>
      </c>
      <c r="I274" s="5">
        <v>0</v>
      </c>
      <c r="J274" s="5">
        <v>0</v>
      </c>
      <c r="K274" s="5">
        <v>0</v>
      </c>
      <c r="L274" s="5">
        <v>0</v>
      </c>
      <c r="M274" s="5">
        <v>0</v>
      </c>
      <c r="N274" s="5">
        <f>SUM(B274:M274)</f>
        <v>0</v>
      </c>
      <c r="O274" s="33">
        <v>0</v>
      </c>
      <c r="P274" s="3"/>
    </row>
    <row r="275" spans="1:16" x14ac:dyDescent="0.2"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5"/>
      <c r="O275" s="3"/>
      <c r="P275" s="3"/>
    </row>
    <row r="276" spans="1:16" x14ac:dyDescent="0.2">
      <c r="A276" s="2" t="s">
        <v>41</v>
      </c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5"/>
      <c r="O276" s="3"/>
      <c r="P276" s="3"/>
    </row>
    <row r="277" spans="1:16" x14ac:dyDescent="0.2">
      <c r="A277" s="2" t="s">
        <v>28</v>
      </c>
      <c r="B277" s="3">
        <v>0</v>
      </c>
      <c r="C277" s="3">
        <v>0</v>
      </c>
      <c r="D277" s="3">
        <v>0</v>
      </c>
      <c r="E277" s="3">
        <v>0</v>
      </c>
      <c r="F277" s="3">
        <v>0</v>
      </c>
      <c r="G277" s="3">
        <v>0</v>
      </c>
      <c r="H277" s="3">
        <v>0</v>
      </c>
      <c r="I277" s="3">
        <v>0</v>
      </c>
      <c r="J277" s="5">
        <v>0</v>
      </c>
      <c r="K277" s="3">
        <v>0</v>
      </c>
      <c r="L277" s="5">
        <v>0</v>
      </c>
      <c r="M277" s="5">
        <v>0</v>
      </c>
      <c r="N277" s="5">
        <f>SUM(B277:M277)</f>
        <v>0</v>
      </c>
      <c r="O277" s="3">
        <v>2000</v>
      </c>
      <c r="P277" s="3"/>
    </row>
    <row r="278" spans="1:16" x14ac:dyDescent="0.2">
      <c r="A278" s="2" t="s">
        <v>19</v>
      </c>
      <c r="B278" s="3">
        <v>0</v>
      </c>
      <c r="C278" s="3">
        <v>0</v>
      </c>
      <c r="D278" s="3">
        <v>0</v>
      </c>
      <c r="E278" s="3">
        <v>0</v>
      </c>
      <c r="F278" s="3">
        <v>0</v>
      </c>
      <c r="G278" s="3">
        <v>0</v>
      </c>
      <c r="H278" s="3">
        <v>0</v>
      </c>
      <c r="I278" s="3">
        <v>0</v>
      </c>
      <c r="J278" s="5">
        <v>0</v>
      </c>
      <c r="K278" s="3">
        <v>0</v>
      </c>
      <c r="L278" s="5">
        <v>0</v>
      </c>
      <c r="M278" s="5">
        <v>0</v>
      </c>
      <c r="N278" s="5">
        <f>SUM(B278:M278)</f>
        <v>0</v>
      </c>
      <c r="O278" s="33">
        <v>0</v>
      </c>
      <c r="P278" s="3"/>
    </row>
    <row r="279" spans="1:16" x14ac:dyDescent="0.2">
      <c r="B279" s="3"/>
      <c r="C279" s="3"/>
      <c r="D279" s="3"/>
      <c r="E279" s="3"/>
      <c r="F279" s="3"/>
      <c r="G279" s="3"/>
      <c r="H279" s="3"/>
      <c r="I279" s="3"/>
      <c r="J279" s="5"/>
      <c r="K279" s="3"/>
      <c r="L279" s="3"/>
      <c r="M279" s="3"/>
      <c r="N279" s="5"/>
      <c r="O279" s="3"/>
      <c r="P279" s="3"/>
    </row>
    <row r="280" spans="1:16" x14ac:dyDescent="0.2">
      <c r="A280" s="2" t="s">
        <v>61</v>
      </c>
      <c r="B280" s="3">
        <v>0</v>
      </c>
      <c r="C280" s="3">
        <v>0</v>
      </c>
      <c r="D280" s="3">
        <v>0</v>
      </c>
      <c r="E280" s="3">
        <v>0</v>
      </c>
      <c r="F280" s="3">
        <v>0</v>
      </c>
      <c r="G280" s="3">
        <v>0</v>
      </c>
      <c r="H280" s="3">
        <v>0</v>
      </c>
      <c r="I280" s="3">
        <v>0</v>
      </c>
      <c r="J280" s="3">
        <v>0</v>
      </c>
      <c r="K280" s="3">
        <v>0</v>
      </c>
      <c r="L280" s="3">
        <v>0</v>
      </c>
      <c r="M280" s="3">
        <v>0</v>
      </c>
      <c r="N280" s="5">
        <f>SUM(B280:M280)</f>
        <v>0</v>
      </c>
      <c r="O280" s="3">
        <v>4800</v>
      </c>
      <c r="P280" s="3"/>
    </row>
    <row r="281" spans="1:16" x14ac:dyDescent="0.2">
      <c r="A281" s="2" t="s">
        <v>62</v>
      </c>
      <c r="B281" s="3">
        <v>0</v>
      </c>
      <c r="C281" s="3">
        <v>0</v>
      </c>
      <c r="D281" s="3">
        <v>0</v>
      </c>
      <c r="E281" s="3">
        <v>0</v>
      </c>
      <c r="F281" s="3">
        <v>0</v>
      </c>
      <c r="G281" s="3">
        <v>0</v>
      </c>
      <c r="H281" s="3">
        <v>0</v>
      </c>
      <c r="I281" s="3">
        <v>0</v>
      </c>
      <c r="J281" s="3">
        <v>0</v>
      </c>
      <c r="K281" s="3">
        <v>20175</v>
      </c>
      <c r="L281" s="3">
        <v>10966</v>
      </c>
      <c r="M281" s="3">
        <v>0</v>
      </c>
      <c r="N281" s="5">
        <f>SUM(B281:M281)</f>
        <v>31141</v>
      </c>
      <c r="O281" s="3">
        <v>36287</v>
      </c>
      <c r="P281" s="3"/>
    </row>
    <row r="282" spans="1:16" x14ac:dyDescent="0.2"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5"/>
      <c r="O282" s="3"/>
      <c r="P282" s="3"/>
    </row>
    <row r="283" spans="1:16" x14ac:dyDescent="0.2">
      <c r="A283" s="36" t="s">
        <v>1</v>
      </c>
      <c r="B283" s="3">
        <f t="shared" ref="B283:O283" si="24">SUM(B260:B266)+B268+B270+B271+B272+B274+B277+B278+B280+B281</f>
        <v>23952</v>
      </c>
      <c r="C283" s="3">
        <f t="shared" si="24"/>
        <v>13596</v>
      </c>
      <c r="D283" s="3">
        <f t="shared" si="24"/>
        <v>9307</v>
      </c>
      <c r="E283" s="3">
        <f t="shared" si="24"/>
        <v>14764</v>
      </c>
      <c r="F283" s="3">
        <f t="shared" si="24"/>
        <v>10959</v>
      </c>
      <c r="G283" s="3">
        <f t="shared" si="24"/>
        <v>23163</v>
      </c>
      <c r="H283" s="3">
        <f t="shared" si="24"/>
        <v>22353</v>
      </c>
      <c r="I283" s="3">
        <f t="shared" si="24"/>
        <v>23201</v>
      </c>
      <c r="J283" s="3">
        <f t="shared" si="24"/>
        <v>18846</v>
      </c>
      <c r="K283" s="3">
        <f t="shared" si="24"/>
        <v>41490</v>
      </c>
      <c r="L283" s="3">
        <f t="shared" si="24"/>
        <v>27512</v>
      </c>
      <c r="M283" s="3">
        <f t="shared" si="24"/>
        <v>21025</v>
      </c>
      <c r="N283" s="3">
        <f t="shared" si="24"/>
        <v>250168</v>
      </c>
      <c r="O283" s="3">
        <f t="shared" si="24"/>
        <v>251532</v>
      </c>
      <c r="P283" s="3"/>
    </row>
    <row r="284" spans="1:16" x14ac:dyDescent="0.2">
      <c r="A284" s="36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5"/>
      <c r="O284" s="3"/>
      <c r="P284" s="3"/>
    </row>
    <row r="285" spans="1:16" x14ac:dyDescent="0.2">
      <c r="A285" s="2" t="s">
        <v>36</v>
      </c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5"/>
      <c r="O285" s="3"/>
      <c r="P285" s="3"/>
    </row>
    <row r="286" spans="1:16" x14ac:dyDescent="0.2">
      <c r="A286" s="4" t="s">
        <v>22</v>
      </c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</row>
    <row r="287" spans="1:16" x14ac:dyDescent="0.2">
      <c r="A287" s="2" t="s">
        <v>17</v>
      </c>
      <c r="B287" s="3">
        <v>682</v>
      </c>
      <c r="C287" s="3">
        <v>0</v>
      </c>
      <c r="D287" s="3">
        <v>0</v>
      </c>
      <c r="E287" s="3">
        <v>220</v>
      </c>
      <c r="F287" s="3">
        <v>300</v>
      </c>
      <c r="G287" s="3">
        <v>11221</v>
      </c>
      <c r="H287" s="3">
        <v>492</v>
      </c>
      <c r="I287" s="3">
        <v>1074</v>
      </c>
      <c r="J287" s="3">
        <v>544</v>
      </c>
      <c r="K287" s="3">
        <v>449</v>
      </c>
      <c r="L287" s="3">
        <v>0</v>
      </c>
      <c r="M287" s="3">
        <v>0</v>
      </c>
      <c r="N287" s="5">
        <f t="shared" ref="N287:N293" si="25">SUM(B287:M287)</f>
        <v>14982</v>
      </c>
      <c r="O287" s="3">
        <v>14300</v>
      </c>
      <c r="P287" s="3"/>
    </row>
    <row r="288" spans="1:16" x14ac:dyDescent="0.2">
      <c r="A288" s="2" t="s">
        <v>27</v>
      </c>
      <c r="B288" s="3">
        <v>0</v>
      </c>
      <c r="C288" s="3">
        <v>0</v>
      </c>
      <c r="D288" s="3">
        <v>0</v>
      </c>
      <c r="E288" s="3">
        <v>300</v>
      </c>
      <c r="F288" s="3">
        <v>612</v>
      </c>
      <c r="G288" s="3">
        <v>515</v>
      </c>
      <c r="H288" s="3">
        <v>513</v>
      </c>
      <c r="I288" s="3">
        <v>60</v>
      </c>
      <c r="J288" s="3">
        <v>0</v>
      </c>
      <c r="K288" s="3">
        <v>0</v>
      </c>
      <c r="L288" s="3">
        <v>0</v>
      </c>
      <c r="M288" s="3">
        <v>0</v>
      </c>
      <c r="N288" s="5">
        <f t="shared" si="25"/>
        <v>2000</v>
      </c>
      <c r="O288" s="3">
        <v>2000</v>
      </c>
      <c r="P288" s="3"/>
    </row>
    <row r="289" spans="1:16" x14ac:dyDescent="0.2">
      <c r="A289" s="2" t="s">
        <v>24</v>
      </c>
      <c r="B289" s="3">
        <v>0</v>
      </c>
      <c r="C289" s="3">
        <v>0</v>
      </c>
      <c r="D289" s="5">
        <v>0</v>
      </c>
      <c r="E289" s="3">
        <v>0</v>
      </c>
      <c r="F289" s="5">
        <v>0</v>
      </c>
      <c r="G289" s="5">
        <v>0</v>
      </c>
      <c r="H289" s="5">
        <v>0</v>
      </c>
      <c r="I289" s="5">
        <v>0</v>
      </c>
      <c r="J289" s="5">
        <v>0</v>
      </c>
      <c r="K289" s="5">
        <v>0</v>
      </c>
      <c r="L289" s="5">
        <v>0</v>
      </c>
      <c r="M289" s="5">
        <v>0</v>
      </c>
      <c r="N289" s="5">
        <f t="shared" si="25"/>
        <v>0</v>
      </c>
      <c r="O289" s="3">
        <v>0</v>
      </c>
      <c r="P289" s="3"/>
    </row>
    <row r="290" spans="1:16" x14ac:dyDescent="0.2">
      <c r="A290" s="2" t="s">
        <v>11</v>
      </c>
      <c r="B290" s="3">
        <v>0</v>
      </c>
      <c r="C290" s="3">
        <v>0</v>
      </c>
      <c r="D290" s="3">
        <v>0</v>
      </c>
      <c r="E290" s="3">
        <v>872</v>
      </c>
      <c r="F290" s="3">
        <v>3227</v>
      </c>
      <c r="G290" s="3">
        <v>5466</v>
      </c>
      <c r="H290" s="3">
        <v>8120</v>
      </c>
      <c r="I290" s="3">
        <v>4493</v>
      </c>
      <c r="J290" s="3">
        <v>5623</v>
      </c>
      <c r="K290" s="3">
        <v>6824</v>
      </c>
      <c r="L290" s="3">
        <v>1417</v>
      </c>
      <c r="M290" s="3">
        <v>425</v>
      </c>
      <c r="N290" s="5">
        <f t="shared" si="25"/>
        <v>36467</v>
      </c>
      <c r="O290" s="3">
        <v>36720</v>
      </c>
      <c r="P290" s="3"/>
    </row>
    <row r="291" spans="1:16" x14ac:dyDescent="0.2">
      <c r="A291" s="2" t="s">
        <v>12</v>
      </c>
      <c r="B291" s="3">
        <v>2993</v>
      </c>
      <c r="C291" s="3">
        <v>0</v>
      </c>
      <c r="D291" s="3">
        <v>1301</v>
      </c>
      <c r="E291" s="3">
        <v>1291</v>
      </c>
      <c r="F291" s="3">
        <v>2056</v>
      </c>
      <c r="G291" s="3">
        <v>2508</v>
      </c>
      <c r="H291" s="3">
        <v>4596</v>
      </c>
      <c r="I291" s="3">
        <v>3745</v>
      </c>
      <c r="J291" s="3">
        <v>5424</v>
      </c>
      <c r="K291" s="3">
        <v>7339</v>
      </c>
      <c r="L291" s="3">
        <v>5307</v>
      </c>
      <c r="M291" s="3">
        <v>6559</v>
      </c>
      <c r="N291" s="5">
        <f t="shared" si="25"/>
        <v>43119</v>
      </c>
      <c r="O291" s="3">
        <v>50760</v>
      </c>
      <c r="P291" s="3"/>
    </row>
    <row r="292" spans="1:16" x14ac:dyDescent="0.2">
      <c r="A292" s="2" t="s">
        <v>13</v>
      </c>
      <c r="B292" s="3">
        <v>0</v>
      </c>
      <c r="C292" s="3">
        <v>0</v>
      </c>
      <c r="D292" s="3">
        <v>0</v>
      </c>
      <c r="E292" s="3">
        <v>0</v>
      </c>
      <c r="F292" s="3">
        <v>338</v>
      </c>
      <c r="G292" s="3">
        <v>520</v>
      </c>
      <c r="H292" s="3">
        <v>3140</v>
      </c>
      <c r="I292" s="3">
        <v>1500</v>
      </c>
      <c r="J292" s="3">
        <v>1201</v>
      </c>
      <c r="K292" s="3">
        <v>1075</v>
      </c>
      <c r="L292" s="3">
        <v>2000</v>
      </c>
      <c r="M292" s="3">
        <v>502</v>
      </c>
      <c r="N292" s="5">
        <f t="shared" si="25"/>
        <v>10276</v>
      </c>
      <c r="O292" s="3">
        <v>10400</v>
      </c>
      <c r="P292" s="3"/>
    </row>
    <row r="293" spans="1:16" x14ac:dyDescent="0.2">
      <c r="A293" s="2" t="s">
        <v>14</v>
      </c>
      <c r="B293" s="3">
        <v>477</v>
      </c>
      <c r="C293" s="3">
        <v>160</v>
      </c>
      <c r="D293" s="3">
        <v>588</v>
      </c>
      <c r="E293" s="3">
        <v>500</v>
      </c>
      <c r="F293" s="3">
        <v>3264</v>
      </c>
      <c r="G293" s="3">
        <v>0</v>
      </c>
      <c r="H293" s="3">
        <v>11116</v>
      </c>
      <c r="I293" s="3">
        <v>11682</v>
      </c>
      <c r="J293" s="3">
        <v>858</v>
      </c>
      <c r="K293" s="3">
        <v>0</v>
      </c>
      <c r="L293" s="3">
        <v>312</v>
      </c>
      <c r="M293" s="3">
        <v>125</v>
      </c>
      <c r="N293" s="5">
        <f t="shared" si="25"/>
        <v>29082</v>
      </c>
      <c r="O293" s="3">
        <v>28600</v>
      </c>
      <c r="P293" s="3"/>
    </row>
    <row r="294" spans="1:16" x14ac:dyDescent="0.2"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5"/>
      <c r="O294" s="3"/>
      <c r="P294" s="3"/>
    </row>
    <row r="295" spans="1:16" x14ac:dyDescent="0.2">
      <c r="A295" s="2" t="s">
        <v>25</v>
      </c>
      <c r="B295" s="3">
        <v>6950</v>
      </c>
      <c r="C295" s="3">
        <v>6645</v>
      </c>
      <c r="D295" s="3">
        <v>1687</v>
      </c>
      <c r="E295" s="3">
        <v>0</v>
      </c>
      <c r="F295" s="3">
        <v>2192</v>
      </c>
      <c r="G295" s="3">
        <v>2938</v>
      </c>
      <c r="H295" s="3">
        <v>4399</v>
      </c>
      <c r="I295" s="3">
        <v>5791</v>
      </c>
      <c r="J295" s="3">
        <v>1505</v>
      </c>
      <c r="K295" s="3">
        <v>5856</v>
      </c>
      <c r="L295" s="3">
        <v>5945</v>
      </c>
      <c r="M295" s="3">
        <v>5823</v>
      </c>
      <c r="N295" s="5">
        <f>SUM(B295:M295)</f>
        <v>49731</v>
      </c>
      <c r="O295" s="3">
        <v>56750</v>
      </c>
      <c r="P295" s="3"/>
    </row>
    <row r="296" spans="1:16" x14ac:dyDescent="0.2"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5"/>
      <c r="O296" s="3"/>
      <c r="P296" s="3"/>
    </row>
    <row r="297" spans="1:16" x14ac:dyDescent="0.2">
      <c r="A297" s="2" t="s">
        <v>58</v>
      </c>
      <c r="B297" s="5">
        <v>0</v>
      </c>
      <c r="C297" s="5">
        <v>136</v>
      </c>
      <c r="D297" s="5">
        <v>0</v>
      </c>
      <c r="E297" s="5">
        <v>0</v>
      </c>
      <c r="F297" s="5">
        <v>0</v>
      </c>
      <c r="G297" s="5">
        <v>0</v>
      </c>
      <c r="H297" s="5">
        <v>0</v>
      </c>
      <c r="I297" s="5">
        <v>0</v>
      </c>
      <c r="J297" s="5">
        <v>0</v>
      </c>
      <c r="K297" s="5">
        <v>0</v>
      </c>
      <c r="L297" s="5">
        <v>0</v>
      </c>
      <c r="M297" s="5">
        <v>0</v>
      </c>
      <c r="N297" s="5">
        <f>SUM(B297:M297)</f>
        <v>136</v>
      </c>
      <c r="O297" s="3">
        <v>0</v>
      </c>
      <c r="P297" s="3"/>
    </row>
    <row r="298" spans="1:16" x14ac:dyDescent="0.2">
      <c r="A298" s="2" t="s">
        <v>59</v>
      </c>
      <c r="B298" s="5">
        <v>0</v>
      </c>
      <c r="C298" s="3">
        <v>4713</v>
      </c>
      <c r="D298" s="3">
        <v>494</v>
      </c>
      <c r="E298" s="3">
        <v>0</v>
      </c>
      <c r="F298" s="3">
        <v>0</v>
      </c>
      <c r="G298" s="3">
        <v>0</v>
      </c>
      <c r="H298" s="29">
        <v>0</v>
      </c>
      <c r="I298" s="29">
        <v>0</v>
      </c>
      <c r="J298" s="29">
        <v>4950</v>
      </c>
      <c r="K298" s="3">
        <v>0</v>
      </c>
      <c r="L298" s="3">
        <v>0</v>
      </c>
      <c r="M298" s="3">
        <v>0</v>
      </c>
      <c r="N298" s="5">
        <f>SUM(B298:M298)</f>
        <v>10157</v>
      </c>
      <c r="O298" s="3">
        <v>6600</v>
      </c>
      <c r="P298" s="3"/>
    </row>
    <row r="299" spans="1:16" x14ac:dyDescent="0.2">
      <c r="A299" s="2" t="s">
        <v>60</v>
      </c>
      <c r="B299" s="3">
        <v>0</v>
      </c>
      <c r="C299" s="3">
        <v>0</v>
      </c>
      <c r="D299" s="3">
        <v>0</v>
      </c>
      <c r="E299" s="3">
        <v>0</v>
      </c>
      <c r="F299" s="3">
        <v>0</v>
      </c>
      <c r="G299" s="3">
        <v>0</v>
      </c>
      <c r="H299" s="3">
        <v>0</v>
      </c>
      <c r="I299" s="3">
        <v>0</v>
      </c>
      <c r="J299" s="3">
        <v>0</v>
      </c>
      <c r="K299" s="3">
        <v>0</v>
      </c>
      <c r="L299" s="3">
        <v>0</v>
      </c>
      <c r="M299" s="3">
        <v>0</v>
      </c>
      <c r="N299" s="5">
        <f>SUM(B299:M299)</f>
        <v>0</v>
      </c>
      <c r="O299" s="3">
        <v>500</v>
      </c>
      <c r="P299" s="3"/>
    </row>
    <row r="300" spans="1:16" x14ac:dyDescent="0.2"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5"/>
      <c r="O300" s="3"/>
      <c r="P300" s="3"/>
    </row>
    <row r="301" spans="1:16" x14ac:dyDescent="0.2">
      <c r="A301" s="2" t="s">
        <v>51</v>
      </c>
      <c r="B301" s="3">
        <v>0</v>
      </c>
      <c r="C301" s="3">
        <v>0</v>
      </c>
      <c r="D301" s="3">
        <v>0</v>
      </c>
      <c r="E301" s="3">
        <v>0</v>
      </c>
      <c r="F301" s="3">
        <v>0</v>
      </c>
      <c r="G301" s="3">
        <v>0</v>
      </c>
      <c r="H301" s="3">
        <v>0</v>
      </c>
      <c r="I301" s="3">
        <v>0</v>
      </c>
      <c r="J301" s="3">
        <v>0</v>
      </c>
      <c r="K301" s="3">
        <v>0</v>
      </c>
      <c r="L301" s="5">
        <v>0</v>
      </c>
      <c r="M301" s="5">
        <v>0</v>
      </c>
      <c r="N301" s="5">
        <f>SUM(B301:M301)</f>
        <v>0</v>
      </c>
      <c r="O301" s="5">
        <v>0</v>
      </c>
      <c r="P301" s="3"/>
    </row>
    <row r="302" spans="1:16" x14ac:dyDescent="0.2">
      <c r="A302" s="2" t="s">
        <v>66</v>
      </c>
      <c r="B302" s="3">
        <v>0</v>
      </c>
      <c r="C302" s="3">
        <v>0</v>
      </c>
      <c r="D302" s="3">
        <v>0</v>
      </c>
      <c r="E302" s="3">
        <v>0</v>
      </c>
      <c r="F302" s="3">
        <v>0</v>
      </c>
      <c r="G302" s="3">
        <v>0</v>
      </c>
      <c r="H302" s="3">
        <v>0</v>
      </c>
      <c r="I302" s="3">
        <v>0</v>
      </c>
      <c r="J302" s="3">
        <v>0</v>
      </c>
      <c r="K302" s="3">
        <v>0</v>
      </c>
      <c r="L302" s="5">
        <v>0</v>
      </c>
      <c r="M302" s="5">
        <v>0</v>
      </c>
      <c r="N302" s="5">
        <f>SUM(B302:M302)</f>
        <v>0</v>
      </c>
      <c r="O302" s="3">
        <v>2000</v>
      </c>
      <c r="P302" s="3"/>
    </row>
    <row r="303" spans="1:16" x14ac:dyDescent="0.2"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5"/>
      <c r="O303" s="3"/>
      <c r="P303" s="3"/>
    </row>
    <row r="304" spans="1:16" x14ac:dyDescent="0.2">
      <c r="A304" s="2" t="s">
        <v>61</v>
      </c>
      <c r="B304" s="3">
        <v>1094</v>
      </c>
      <c r="C304" s="3">
        <v>3587</v>
      </c>
      <c r="D304" s="3">
        <v>119</v>
      </c>
      <c r="E304" s="3">
        <v>19</v>
      </c>
      <c r="F304" s="3">
        <v>0</v>
      </c>
      <c r="G304" s="3">
        <v>0</v>
      </c>
      <c r="H304" s="3">
        <v>1558</v>
      </c>
      <c r="I304" s="3">
        <v>2082</v>
      </c>
      <c r="J304" s="3">
        <v>1445</v>
      </c>
      <c r="K304" s="3">
        <v>1970</v>
      </c>
      <c r="L304" s="3">
        <v>1005</v>
      </c>
      <c r="M304" s="3">
        <v>128</v>
      </c>
      <c r="N304" s="5">
        <f>SUM(B304:M304)</f>
        <v>13007</v>
      </c>
      <c r="O304" s="3">
        <v>9600</v>
      </c>
      <c r="P304" s="3"/>
    </row>
    <row r="305" spans="1:16" x14ac:dyDescent="0.2">
      <c r="A305" s="2" t="s">
        <v>62</v>
      </c>
      <c r="B305" s="3">
        <v>5146</v>
      </c>
      <c r="C305" s="3">
        <v>0</v>
      </c>
      <c r="D305" s="3">
        <v>0</v>
      </c>
      <c r="E305" s="3">
        <v>0</v>
      </c>
      <c r="F305" s="3">
        <v>0</v>
      </c>
      <c r="G305" s="3">
        <v>0</v>
      </c>
      <c r="H305" s="3">
        <v>0</v>
      </c>
      <c r="I305" s="3">
        <v>0</v>
      </c>
      <c r="J305" s="3">
        <v>0</v>
      </c>
      <c r="K305" s="3">
        <v>0</v>
      </c>
      <c r="L305" s="3">
        <v>0</v>
      </c>
      <c r="M305" s="3">
        <v>0</v>
      </c>
      <c r="N305" s="5">
        <f>SUM(B305:M305)</f>
        <v>5146</v>
      </c>
      <c r="O305" s="3">
        <v>0</v>
      </c>
      <c r="P305" s="3"/>
    </row>
    <row r="306" spans="1:16" x14ac:dyDescent="0.2"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5"/>
      <c r="O306" s="3"/>
      <c r="P306" s="3"/>
    </row>
    <row r="307" spans="1:16" x14ac:dyDescent="0.2">
      <c r="A307" s="36" t="s">
        <v>1</v>
      </c>
      <c r="B307" s="3">
        <f t="shared" ref="B307:O307" si="26">SUM(B287:B293)+B295+B297+B298+B299+B301+B302+B304+B305</f>
        <v>17342</v>
      </c>
      <c r="C307" s="3">
        <f t="shared" si="26"/>
        <v>15241</v>
      </c>
      <c r="D307" s="3">
        <f t="shared" si="26"/>
        <v>4189</v>
      </c>
      <c r="E307" s="3">
        <f t="shared" si="26"/>
        <v>3202</v>
      </c>
      <c r="F307" s="3">
        <f t="shared" si="26"/>
        <v>11989</v>
      </c>
      <c r="G307" s="3">
        <f t="shared" si="26"/>
        <v>23168</v>
      </c>
      <c r="H307" s="3">
        <f t="shared" si="26"/>
        <v>33934</v>
      </c>
      <c r="I307" s="3">
        <f t="shared" si="26"/>
        <v>30427</v>
      </c>
      <c r="J307" s="3">
        <f t="shared" si="26"/>
        <v>21550</v>
      </c>
      <c r="K307" s="3">
        <f t="shared" si="26"/>
        <v>23513</v>
      </c>
      <c r="L307" s="3">
        <f t="shared" si="26"/>
        <v>15986</v>
      </c>
      <c r="M307" s="3">
        <f t="shared" si="26"/>
        <v>13562</v>
      </c>
      <c r="N307" s="3">
        <f t="shared" si="26"/>
        <v>214103</v>
      </c>
      <c r="O307" s="3">
        <f t="shared" si="26"/>
        <v>218230</v>
      </c>
      <c r="P307" s="3"/>
    </row>
    <row r="308" spans="1:16" x14ac:dyDescent="0.2">
      <c r="A308" s="36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</row>
    <row r="309" spans="1:16" x14ac:dyDescent="0.2">
      <c r="A309" s="2" t="s">
        <v>38</v>
      </c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5"/>
      <c r="O309" s="3"/>
      <c r="P309" s="3"/>
    </row>
    <row r="310" spans="1:16" x14ac:dyDescent="0.2">
      <c r="A310" s="4" t="s">
        <v>22</v>
      </c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</row>
    <row r="311" spans="1:16" x14ac:dyDescent="0.2">
      <c r="A311" s="2" t="s">
        <v>17</v>
      </c>
      <c r="B311" s="3">
        <v>0</v>
      </c>
      <c r="C311" s="29">
        <v>0</v>
      </c>
      <c r="D311" s="29">
        <v>0</v>
      </c>
      <c r="E311" s="29">
        <v>800</v>
      </c>
      <c r="F311" s="29">
        <v>849</v>
      </c>
      <c r="G311" s="29">
        <v>1826</v>
      </c>
      <c r="H311" s="29">
        <v>619</v>
      </c>
      <c r="I311" s="29">
        <v>375</v>
      </c>
      <c r="J311" s="29">
        <v>625</v>
      </c>
      <c r="K311" s="29">
        <v>320</v>
      </c>
      <c r="L311" s="29">
        <v>550</v>
      </c>
      <c r="M311" s="29">
        <v>8556</v>
      </c>
      <c r="N311" s="5">
        <f t="shared" ref="N311:N317" si="27">SUM(B311:M311)</f>
        <v>14520</v>
      </c>
      <c r="O311" s="3">
        <v>14520</v>
      </c>
      <c r="P311" s="3"/>
    </row>
    <row r="312" spans="1:16" x14ac:dyDescent="0.2">
      <c r="A312" s="2" t="s">
        <v>27</v>
      </c>
      <c r="B312" s="3">
        <v>0</v>
      </c>
      <c r="C312" s="29">
        <v>0</v>
      </c>
      <c r="D312" s="29">
        <v>0</v>
      </c>
      <c r="E312" s="29">
        <v>60</v>
      </c>
      <c r="F312" s="29">
        <v>0</v>
      </c>
      <c r="G312" s="29">
        <v>362</v>
      </c>
      <c r="H312" s="29">
        <v>80</v>
      </c>
      <c r="I312" s="29">
        <v>60</v>
      </c>
      <c r="J312" s="29">
        <v>290</v>
      </c>
      <c r="K312" s="29">
        <v>98</v>
      </c>
      <c r="L312" s="29">
        <v>162</v>
      </c>
      <c r="M312" s="29">
        <v>200</v>
      </c>
      <c r="N312" s="5">
        <f t="shared" si="27"/>
        <v>1312</v>
      </c>
      <c r="O312" s="5">
        <v>2000</v>
      </c>
      <c r="P312" s="3"/>
    </row>
    <row r="313" spans="1:16" x14ac:dyDescent="0.2">
      <c r="A313" s="2" t="s">
        <v>24</v>
      </c>
      <c r="B313" s="3">
        <v>0</v>
      </c>
      <c r="C313" s="29">
        <v>0</v>
      </c>
      <c r="D313" s="29">
        <v>0</v>
      </c>
      <c r="E313" s="29">
        <v>0</v>
      </c>
      <c r="F313" s="29">
        <v>0</v>
      </c>
      <c r="G313" s="29">
        <v>0</v>
      </c>
      <c r="H313" s="29">
        <v>0</v>
      </c>
      <c r="I313" s="29">
        <v>0</v>
      </c>
      <c r="J313" s="29">
        <v>0</v>
      </c>
      <c r="K313" s="29">
        <v>0</v>
      </c>
      <c r="L313" s="29">
        <v>0</v>
      </c>
      <c r="M313" s="29">
        <v>0</v>
      </c>
      <c r="N313" s="5">
        <f t="shared" si="27"/>
        <v>0</v>
      </c>
      <c r="O313" s="5">
        <v>0</v>
      </c>
      <c r="P313" s="3"/>
    </row>
    <row r="314" spans="1:16" x14ac:dyDescent="0.2">
      <c r="A314" s="2" t="s">
        <v>11</v>
      </c>
      <c r="B314" s="3">
        <v>21</v>
      </c>
      <c r="C314" s="29">
        <v>232</v>
      </c>
      <c r="D314" s="29">
        <v>0</v>
      </c>
      <c r="E314" s="29">
        <v>736</v>
      </c>
      <c r="F314" s="29">
        <v>2822</v>
      </c>
      <c r="G314" s="29">
        <v>2812</v>
      </c>
      <c r="H314" s="29">
        <v>4072</v>
      </c>
      <c r="I314" s="29">
        <v>3549</v>
      </c>
      <c r="J314" s="29">
        <v>8482</v>
      </c>
      <c r="K314" s="29">
        <v>6126</v>
      </c>
      <c r="L314" s="29">
        <v>3613</v>
      </c>
      <c r="M314" s="29">
        <v>5188</v>
      </c>
      <c r="N314" s="5">
        <f t="shared" si="27"/>
        <v>37653</v>
      </c>
      <c r="O314" s="5">
        <v>37400</v>
      </c>
      <c r="P314" s="3"/>
    </row>
    <row r="315" spans="1:16" x14ac:dyDescent="0.2">
      <c r="A315" s="2" t="s">
        <v>12</v>
      </c>
      <c r="B315" s="3">
        <v>3234</v>
      </c>
      <c r="C315" s="29">
        <v>5908</v>
      </c>
      <c r="D315" s="29">
        <v>2793</v>
      </c>
      <c r="E315" s="29">
        <v>989</v>
      </c>
      <c r="F315" s="29">
        <v>11653</v>
      </c>
      <c r="G315" s="29">
        <v>5921</v>
      </c>
      <c r="H315" s="29">
        <v>8357</v>
      </c>
      <c r="I315" s="29">
        <v>8268</v>
      </c>
      <c r="J315" s="29">
        <v>1817</v>
      </c>
      <c r="K315" s="29">
        <v>9162</v>
      </c>
      <c r="L315" s="29">
        <v>932</v>
      </c>
      <c r="M315" s="29">
        <v>3911</v>
      </c>
      <c r="N315" s="5">
        <f t="shared" si="27"/>
        <v>62945</v>
      </c>
      <c r="O315" s="5">
        <v>51700</v>
      </c>
      <c r="P315" s="3"/>
    </row>
    <row r="316" spans="1:16" x14ac:dyDescent="0.2">
      <c r="A316" s="2" t="s">
        <v>13</v>
      </c>
      <c r="B316" s="3">
        <v>4</v>
      </c>
      <c r="C316" s="29">
        <v>5</v>
      </c>
      <c r="D316" s="29">
        <v>60</v>
      </c>
      <c r="E316" s="29">
        <v>0</v>
      </c>
      <c r="F316" s="29">
        <v>2</v>
      </c>
      <c r="G316" s="29">
        <v>1584</v>
      </c>
      <c r="H316" s="29">
        <v>707</v>
      </c>
      <c r="I316" s="29">
        <v>539</v>
      </c>
      <c r="J316" s="29">
        <v>3590</v>
      </c>
      <c r="K316" s="29">
        <v>601</v>
      </c>
      <c r="L316" s="29">
        <v>1180</v>
      </c>
      <c r="M316" s="29">
        <v>1345</v>
      </c>
      <c r="N316" s="5">
        <f t="shared" si="27"/>
        <v>9617</v>
      </c>
      <c r="O316" s="5">
        <v>10560</v>
      </c>
      <c r="P316" s="3"/>
    </row>
    <row r="317" spans="1:16" x14ac:dyDescent="0.2">
      <c r="A317" s="2" t="s">
        <v>14</v>
      </c>
      <c r="B317" s="3">
        <v>0</v>
      </c>
      <c r="C317" s="29">
        <v>743</v>
      </c>
      <c r="D317" s="29">
        <v>0</v>
      </c>
      <c r="E317" s="29">
        <v>11740</v>
      </c>
      <c r="F317" s="29">
        <v>16740</v>
      </c>
      <c r="G317" s="29">
        <v>0</v>
      </c>
      <c r="H317" s="29">
        <v>328</v>
      </c>
      <c r="I317" s="29">
        <v>0</v>
      </c>
      <c r="J317" s="29">
        <v>0</v>
      </c>
      <c r="K317" s="29">
        <v>0</v>
      </c>
      <c r="L317" s="29">
        <v>232</v>
      </c>
      <c r="M317" s="29">
        <v>0</v>
      </c>
      <c r="N317" s="5">
        <f t="shared" si="27"/>
        <v>29783</v>
      </c>
      <c r="O317" s="5">
        <v>29040</v>
      </c>
      <c r="P317" s="3"/>
    </row>
    <row r="318" spans="1:16" x14ac:dyDescent="0.2"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5"/>
      <c r="O318" s="3"/>
      <c r="P318" s="3"/>
    </row>
    <row r="319" spans="1:16" x14ac:dyDescent="0.2">
      <c r="A319" s="2" t="s">
        <v>25</v>
      </c>
      <c r="B319" s="3">
        <v>7212</v>
      </c>
      <c r="C319" s="29">
        <v>8888</v>
      </c>
      <c r="D319" s="29">
        <v>3701</v>
      </c>
      <c r="E319" s="29">
        <v>1752</v>
      </c>
      <c r="F319" s="29">
        <v>2299</v>
      </c>
      <c r="G319" s="29">
        <v>3312</v>
      </c>
      <c r="H319" s="29">
        <v>5972</v>
      </c>
      <c r="I319" s="29">
        <v>2700</v>
      </c>
      <c r="J319" s="29">
        <v>6036</v>
      </c>
      <c r="K319" s="29">
        <v>2195</v>
      </c>
      <c r="L319" s="29">
        <v>3514</v>
      </c>
      <c r="M319" s="29">
        <v>6689</v>
      </c>
      <c r="N319" s="5">
        <f>SUM(B319:M319)</f>
        <v>54270</v>
      </c>
      <c r="O319" s="3">
        <v>57500</v>
      </c>
      <c r="P319" s="3"/>
    </row>
    <row r="320" spans="1:16" x14ac:dyDescent="0.2"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5"/>
      <c r="O320" s="3"/>
      <c r="P320" s="3"/>
    </row>
    <row r="321" spans="1:16" x14ac:dyDescent="0.2">
      <c r="A321" s="2" t="s">
        <v>58</v>
      </c>
      <c r="B321" s="5">
        <v>0</v>
      </c>
      <c r="C321" s="29">
        <v>0</v>
      </c>
      <c r="D321" s="29">
        <v>0</v>
      </c>
      <c r="E321" s="29">
        <v>0</v>
      </c>
      <c r="F321" s="29">
        <v>0</v>
      </c>
      <c r="G321" s="29">
        <v>0</v>
      </c>
      <c r="H321" s="29">
        <v>0</v>
      </c>
      <c r="I321" s="29">
        <v>0</v>
      </c>
      <c r="J321" s="29">
        <v>0</v>
      </c>
      <c r="K321" s="29">
        <v>0</v>
      </c>
      <c r="L321" s="29">
        <v>0</v>
      </c>
      <c r="M321" s="29">
        <v>0</v>
      </c>
      <c r="N321" s="5">
        <f>SUM(B321:M321)</f>
        <v>0</v>
      </c>
      <c r="O321" s="3">
        <v>0</v>
      </c>
      <c r="P321" s="3"/>
    </row>
    <row r="322" spans="1:16" x14ac:dyDescent="0.2">
      <c r="A322" s="2" t="s">
        <v>59</v>
      </c>
      <c r="B322" s="5">
        <v>15</v>
      </c>
      <c r="C322" s="29">
        <v>135</v>
      </c>
      <c r="D322" s="29">
        <v>891</v>
      </c>
      <c r="E322" s="29">
        <v>0</v>
      </c>
      <c r="F322" s="29">
        <v>0</v>
      </c>
      <c r="G322" s="29">
        <v>0</v>
      </c>
      <c r="H322" s="29">
        <v>0</v>
      </c>
      <c r="I322" s="29">
        <v>0</v>
      </c>
      <c r="J322" s="29">
        <v>0</v>
      </c>
      <c r="K322" s="29">
        <v>4500</v>
      </c>
      <c r="L322" s="29">
        <v>0</v>
      </c>
      <c r="M322" s="29">
        <v>0</v>
      </c>
      <c r="N322" s="5">
        <f>SUM(B322:M322)</f>
        <v>5541</v>
      </c>
      <c r="O322" s="3">
        <v>6600</v>
      </c>
      <c r="P322" s="3"/>
    </row>
    <row r="323" spans="1:16" x14ac:dyDescent="0.2">
      <c r="A323" s="2" t="s">
        <v>60</v>
      </c>
      <c r="B323" s="3">
        <v>0</v>
      </c>
      <c r="C323" s="29">
        <v>0</v>
      </c>
      <c r="D323" s="29">
        <v>0</v>
      </c>
      <c r="E323" s="29">
        <v>0</v>
      </c>
      <c r="F323" s="29">
        <v>0</v>
      </c>
      <c r="G323" s="29">
        <v>0</v>
      </c>
      <c r="H323" s="29">
        <v>0</v>
      </c>
      <c r="I323" s="29">
        <v>0</v>
      </c>
      <c r="J323" s="29">
        <v>0</v>
      </c>
      <c r="K323" s="29">
        <v>0</v>
      </c>
      <c r="L323" s="29">
        <v>0</v>
      </c>
      <c r="M323" s="29">
        <v>0</v>
      </c>
      <c r="N323" s="5">
        <f>SUM(B323:M323)</f>
        <v>0</v>
      </c>
      <c r="O323" s="3">
        <v>500</v>
      </c>
      <c r="P323" s="3"/>
    </row>
    <row r="324" spans="1:16" x14ac:dyDescent="0.2"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5"/>
      <c r="O324" s="3"/>
      <c r="P324" s="3"/>
    </row>
    <row r="325" spans="1:16" x14ac:dyDescent="0.2">
      <c r="A325" s="2" t="s">
        <v>51</v>
      </c>
      <c r="B325" s="3">
        <v>0</v>
      </c>
      <c r="C325" s="29">
        <v>0</v>
      </c>
      <c r="D325" s="29">
        <v>0</v>
      </c>
      <c r="E325" s="29">
        <v>0</v>
      </c>
      <c r="F325" s="29">
        <v>0</v>
      </c>
      <c r="G325" s="29">
        <v>0</v>
      </c>
      <c r="H325" s="29">
        <v>0</v>
      </c>
      <c r="I325" s="29">
        <v>0</v>
      </c>
      <c r="J325" s="29">
        <v>0</v>
      </c>
      <c r="K325" s="29">
        <v>0</v>
      </c>
      <c r="L325" s="29">
        <v>0</v>
      </c>
      <c r="M325" s="29">
        <v>0</v>
      </c>
      <c r="N325" s="5">
        <f>SUM(B325:M325)</f>
        <v>0</v>
      </c>
      <c r="O325" s="5">
        <f>SUM(C325:N325)</f>
        <v>0</v>
      </c>
      <c r="P325" s="3"/>
    </row>
    <row r="326" spans="1:16" x14ac:dyDescent="0.2">
      <c r="A326" s="2" t="s">
        <v>66</v>
      </c>
      <c r="B326" s="3">
        <v>0</v>
      </c>
      <c r="C326" s="29">
        <v>0</v>
      </c>
      <c r="D326" s="29">
        <v>0</v>
      </c>
      <c r="E326" s="29">
        <v>0</v>
      </c>
      <c r="F326" s="29">
        <v>0</v>
      </c>
      <c r="G326" s="29">
        <v>0</v>
      </c>
      <c r="H326" s="29">
        <v>0</v>
      </c>
      <c r="I326" s="29">
        <v>0</v>
      </c>
      <c r="J326" s="29">
        <v>0</v>
      </c>
      <c r="K326" s="29">
        <v>0</v>
      </c>
      <c r="L326" s="29">
        <v>0</v>
      </c>
      <c r="M326" s="29">
        <v>0</v>
      </c>
      <c r="N326" s="5">
        <f>SUM(B326:M326)</f>
        <v>0</v>
      </c>
      <c r="O326" s="3">
        <v>2000</v>
      </c>
      <c r="P326" s="3"/>
    </row>
    <row r="327" spans="1:16" x14ac:dyDescent="0.2"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5"/>
      <c r="O327" s="3"/>
      <c r="P327" s="3"/>
    </row>
    <row r="328" spans="1:16" x14ac:dyDescent="0.2">
      <c r="A328" s="2" t="s">
        <v>61</v>
      </c>
      <c r="B328" s="3">
        <v>663</v>
      </c>
      <c r="C328" s="29">
        <v>730</v>
      </c>
      <c r="D328" s="29">
        <v>0</v>
      </c>
      <c r="E328" s="29">
        <v>0</v>
      </c>
      <c r="F328" s="29">
        <v>0</v>
      </c>
      <c r="G328" s="29">
        <v>0</v>
      </c>
      <c r="H328" s="29">
        <v>0</v>
      </c>
      <c r="I328" s="29">
        <v>1760</v>
      </c>
      <c r="J328" s="29">
        <v>2444</v>
      </c>
      <c r="K328" s="29">
        <v>911</v>
      </c>
      <c r="L328" s="29">
        <v>453</v>
      </c>
      <c r="M328" s="29">
        <v>218</v>
      </c>
      <c r="N328" s="5">
        <f>SUM(B328:M328)</f>
        <v>7179</v>
      </c>
      <c r="O328" s="3">
        <v>9600</v>
      </c>
      <c r="P328" s="3"/>
    </row>
    <row r="329" spans="1:16" x14ac:dyDescent="0.2">
      <c r="A329" s="2" t="s">
        <v>62</v>
      </c>
      <c r="B329" s="3">
        <v>0</v>
      </c>
      <c r="C329" s="29">
        <v>0</v>
      </c>
      <c r="D329" s="29">
        <v>0</v>
      </c>
      <c r="E329" s="29">
        <v>0</v>
      </c>
      <c r="F329" s="29">
        <v>0</v>
      </c>
      <c r="G329" s="29">
        <v>0</v>
      </c>
      <c r="H329" s="29">
        <v>0</v>
      </c>
      <c r="I329" s="29">
        <v>0</v>
      </c>
      <c r="J329" s="29">
        <v>0</v>
      </c>
      <c r="K329" s="29">
        <v>0</v>
      </c>
      <c r="L329" s="29">
        <v>0</v>
      </c>
      <c r="M329" s="29">
        <v>0</v>
      </c>
      <c r="N329" s="5">
        <f>SUM(B329:M329)</f>
        <v>0</v>
      </c>
      <c r="O329" s="3">
        <v>0</v>
      </c>
      <c r="P329" s="3"/>
    </row>
    <row r="330" spans="1:16" x14ac:dyDescent="0.2"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5"/>
      <c r="O330" s="3"/>
      <c r="P330" s="3"/>
    </row>
    <row r="331" spans="1:16" x14ac:dyDescent="0.2">
      <c r="A331" s="36" t="s">
        <v>1</v>
      </c>
      <c r="B331" s="3">
        <f t="shared" ref="B331:O331" si="28">SUM(B311:B317)+B319+B321+B322+B323+B325+B326+B328+B329</f>
        <v>11149</v>
      </c>
      <c r="C331" s="3">
        <f t="shared" si="28"/>
        <v>16641</v>
      </c>
      <c r="D331" s="3">
        <f t="shared" si="28"/>
        <v>7445</v>
      </c>
      <c r="E331" s="3">
        <f t="shared" si="28"/>
        <v>16077</v>
      </c>
      <c r="F331" s="29">
        <f t="shared" si="28"/>
        <v>34365</v>
      </c>
      <c r="G331" s="29">
        <f t="shared" si="28"/>
        <v>15817</v>
      </c>
      <c r="H331" s="29">
        <f t="shared" si="28"/>
        <v>20135</v>
      </c>
      <c r="I331" s="29">
        <f t="shared" si="28"/>
        <v>17251</v>
      </c>
      <c r="J331" s="29">
        <f t="shared" si="28"/>
        <v>23284</v>
      </c>
      <c r="K331" s="29">
        <f t="shared" si="28"/>
        <v>23913</v>
      </c>
      <c r="L331" s="29">
        <f t="shared" si="28"/>
        <v>10636</v>
      </c>
      <c r="M331" s="29">
        <f t="shared" si="28"/>
        <v>26107</v>
      </c>
      <c r="N331" s="3">
        <f t="shared" si="28"/>
        <v>222820</v>
      </c>
      <c r="O331" s="3">
        <f t="shared" si="28"/>
        <v>221420</v>
      </c>
      <c r="P331" s="3"/>
    </row>
    <row r="332" spans="1:16" x14ac:dyDescent="0.2">
      <c r="A332" s="36"/>
      <c r="B332" s="3"/>
      <c r="C332" s="3"/>
      <c r="D332" s="3"/>
      <c r="E332" s="3"/>
      <c r="F332" s="29"/>
      <c r="G332" s="29"/>
      <c r="H332" s="29"/>
      <c r="I332" s="29"/>
      <c r="J332" s="29"/>
      <c r="K332" s="29"/>
      <c r="L332" s="29"/>
      <c r="M332" s="29"/>
      <c r="N332" s="3"/>
      <c r="O332" s="3"/>
      <c r="P332" s="3"/>
    </row>
    <row r="333" spans="1:16" x14ac:dyDescent="0.2">
      <c r="A333" s="2" t="s">
        <v>46</v>
      </c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5"/>
      <c r="O333" s="3"/>
      <c r="P333" s="3"/>
    </row>
    <row r="334" spans="1:16" x14ac:dyDescent="0.2">
      <c r="A334" s="4" t="s">
        <v>22</v>
      </c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</row>
    <row r="335" spans="1:16" x14ac:dyDescent="0.2">
      <c r="A335" s="2" t="s">
        <v>17</v>
      </c>
      <c r="B335" s="3">
        <v>0</v>
      </c>
      <c r="C335" s="29">
        <v>0</v>
      </c>
      <c r="D335" s="29">
        <v>0</v>
      </c>
      <c r="E335" s="33">
        <v>220</v>
      </c>
      <c r="F335" s="33">
        <v>134</v>
      </c>
      <c r="G335" s="33">
        <v>600</v>
      </c>
      <c r="H335" s="33">
        <v>7890</v>
      </c>
      <c r="I335" s="33">
        <v>735</v>
      </c>
      <c r="J335" s="33">
        <v>866</v>
      </c>
      <c r="K335" s="33">
        <v>403</v>
      </c>
      <c r="L335" s="33">
        <v>521</v>
      </c>
      <c r="M335" s="33">
        <v>2046</v>
      </c>
      <c r="N335" s="5">
        <f t="shared" ref="N335:N341" si="29">SUM(B335:M335)</f>
        <v>13415</v>
      </c>
      <c r="O335" s="3">
        <v>14740</v>
      </c>
      <c r="P335" s="3"/>
    </row>
    <row r="336" spans="1:16" x14ac:dyDescent="0.2">
      <c r="A336" s="2" t="s">
        <v>27</v>
      </c>
      <c r="B336" s="3">
        <v>244</v>
      </c>
      <c r="C336" s="29">
        <v>444</v>
      </c>
      <c r="D336" s="29">
        <v>0</v>
      </c>
      <c r="E336" s="33">
        <v>21</v>
      </c>
      <c r="F336" s="33">
        <v>498</v>
      </c>
      <c r="G336" s="33">
        <v>1234</v>
      </c>
      <c r="H336" s="33">
        <v>247</v>
      </c>
      <c r="I336" s="33">
        <v>0</v>
      </c>
      <c r="J336" s="33">
        <v>0</v>
      </c>
      <c r="K336" s="33">
        <v>0</v>
      </c>
      <c r="L336" s="33">
        <v>0</v>
      </c>
      <c r="M336" s="33">
        <v>0</v>
      </c>
      <c r="N336" s="5">
        <f t="shared" si="29"/>
        <v>2688</v>
      </c>
      <c r="O336" s="5">
        <v>2000</v>
      </c>
      <c r="P336" s="3"/>
    </row>
    <row r="337" spans="1:16" x14ac:dyDescent="0.2">
      <c r="A337" s="2" t="s">
        <v>24</v>
      </c>
      <c r="B337" s="3">
        <v>0</v>
      </c>
      <c r="C337" s="29">
        <v>0</v>
      </c>
      <c r="D337" s="29">
        <v>0</v>
      </c>
      <c r="E337" s="33">
        <v>0</v>
      </c>
      <c r="F337" s="33">
        <v>0</v>
      </c>
      <c r="G337" s="33">
        <v>0</v>
      </c>
      <c r="H337" s="33">
        <v>0</v>
      </c>
      <c r="I337" s="33">
        <v>0</v>
      </c>
      <c r="J337" s="33">
        <v>0</v>
      </c>
      <c r="K337" s="33">
        <v>0</v>
      </c>
      <c r="L337" s="33">
        <v>0</v>
      </c>
      <c r="M337" s="33">
        <v>0</v>
      </c>
      <c r="N337" s="5">
        <f t="shared" si="29"/>
        <v>0</v>
      </c>
      <c r="O337" s="5">
        <v>0</v>
      </c>
      <c r="P337" s="3"/>
    </row>
    <row r="338" spans="1:16" x14ac:dyDescent="0.2">
      <c r="A338" s="2" t="s">
        <v>11</v>
      </c>
      <c r="B338" s="3">
        <v>0</v>
      </c>
      <c r="C338" s="29">
        <v>0</v>
      </c>
      <c r="D338" s="29">
        <v>0</v>
      </c>
      <c r="E338" s="33">
        <v>6390</v>
      </c>
      <c r="F338" s="33">
        <v>9901</v>
      </c>
      <c r="G338" s="33">
        <v>16518</v>
      </c>
      <c r="H338" s="33">
        <v>3303</v>
      </c>
      <c r="I338" s="33">
        <v>1867</v>
      </c>
      <c r="J338" s="33">
        <v>101</v>
      </c>
      <c r="K338" s="33">
        <v>0</v>
      </c>
      <c r="L338" s="33">
        <v>0</v>
      </c>
      <c r="M338" s="33">
        <v>0</v>
      </c>
      <c r="N338" s="5">
        <f t="shared" si="29"/>
        <v>38080</v>
      </c>
      <c r="O338" s="5">
        <v>38080</v>
      </c>
      <c r="P338" s="3"/>
    </row>
    <row r="339" spans="1:16" x14ac:dyDescent="0.2">
      <c r="A339" s="2" t="s">
        <v>12</v>
      </c>
      <c r="B339" s="3">
        <v>690</v>
      </c>
      <c r="C339" s="29">
        <v>0</v>
      </c>
      <c r="D339" s="29">
        <v>0</v>
      </c>
      <c r="E339" s="33">
        <v>3084</v>
      </c>
      <c r="F339" s="33">
        <v>6236</v>
      </c>
      <c r="G339" s="33">
        <v>18207</v>
      </c>
      <c r="H339" s="33">
        <v>3254</v>
      </c>
      <c r="I339" s="33">
        <v>5005</v>
      </c>
      <c r="J339" s="33">
        <v>6194</v>
      </c>
      <c r="K339" s="33">
        <v>10642</v>
      </c>
      <c r="L339" s="33">
        <v>18</v>
      </c>
      <c r="M339" s="33">
        <v>0</v>
      </c>
      <c r="N339" s="5">
        <f t="shared" si="29"/>
        <v>53330</v>
      </c>
      <c r="O339" s="5">
        <v>52640</v>
      </c>
      <c r="P339" s="3"/>
    </row>
    <row r="340" spans="1:16" x14ac:dyDescent="0.2">
      <c r="A340" s="2" t="s">
        <v>13</v>
      </c>
      <c r="B340" s="3">
        <v>928</v>
      </c>
      <c r="C340" s="29">
        <v>84</v>
      </c>
      <c r="D340" s="29">
        <v>0</v>
      </c>
      <c r="E340" s="33">
        <v>0</v>
      </c>
      <c r="F340" s="33">
        <v>10</v>
      </c>
      <c r="G340" s="33">
        <v>940</v>
      </c>
      <c r="H340" s="33">
        <v>1619</v>
      </c>
      <c r="I340" s="33">
        <v>5556</v>
      </c>
      <c r="J340" s="33">
        <v>2595</v>
      </c>
      <c r="K340" s="33">
        <v>0</v>
      </c>
      <c r="L340" s="33">
        <v>0</v>
      </c>
      <c r="M340" s="33">
        <v>0</v>
      </c>
      <c r="N340" s="5">
        <f t="shared" si="29"/>
        <v>11732</v>
      </c>
      <c r="O340" s="5">
        <v>10720</v>
      </c>
      <c r="P340" s="3"/>
    </row>
    <row r="341" spans="1:16" x14ac:dyDescent="0.2">
      <c r="A341" s="2" t="s">
        <v>14</v>
      </c>
      <c r="B341" s="3">
        <v>0</v>
      </c>
      <c r="C341" s="29">
        <v>0</v>
      </c>
      <c r="D341" s="29">
        <v>0</v>
      </c>
      <c r="E341" s="33">
        <v>500</v>
      </c>
      <c r="F341" s="33">
        <v>21576</v>
      </c>
      <c r="G341" s="33">
        <v>1051</v>
      </c>
      <c r="H341" s="33">
        <v>1188</v>
      </c>
      <c r="I341" s="33">
        <v>1563</v>
      </c>
      <c r="J341" s="33">
        <v>2233</v>
      </c>
      <c r="K341" s="33">
        <v>1369</v>
      </c>
      <c r="L341" s="33">
        <v>0</v>
      </c>
      <c r="M341" s="33">
        <v>0</v>
      </c>
      <c r="N341" s="5">
        <f t="shared" si="29"/>
        <v>29480</v>
      </c>
      <c r="O341" s="5">
        <v>29480</v>
      </c>
      <c r="P341" s="3"/>
    </row>
    <row r="342" spans="1:16" x14ac:dyDescent="0.2"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5"/>
      <c r="O342" s="3"/>
      <c r="P342" s="3"/>
    </row>
    <row r="343" spans="1:16" x14ac:dyDescent="0.2">
      <c r="A343" s="2" t="s">
        <v>25</v>
      </c>
      <c r="B343" s="3">
        <v>9595</v>
      </c>
      <c r="C343" s="29">
        <v>4046</v>
      </c>
      <c r="D343" s="29">
        <v>4379</v>
      </c>
      <c r="E343" s="33">
        <v>427</v>
      </c>
      <c r="F343" s="33">
        <v>1450</v>
      </c>
      <c r="G343" s="33">
        <v>4089</v>
      </c>
      <c r="H343" s="33">
        <v>6820</v>
      </c>
      <c r="I343" s="33">
        <v>2231</v>
      </c>
      <c r="J343" s="33">
        <v>3918</v>
      </c>
      <c r="K343" s="33">
        <v>6105</v>
      </c>
      <c r="L343" s="33">
        <v>4679</v>
      </c>
      <c r="M343" s="33">
        <v>8774</v>
      </c>
      <c r="N343" s="5">
        <f>SUM(B343:M343)</f>
        <v>56513</v>
      </c>
      <c r="O343" s="3">
        <v>58250</v>
      </c>
      <c r="P343" s="3"/>
    </row>
    <row r="344" spans="1:16" x14ac:dyDescent="0.2"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5"/>
      <c r="O344" s="3"/>
      <c r="P344" s="3"/>
    </row>
    <row r="345" spans="1:16" x14ac:dyDescent="0.2">
      <c r="A345" s="2" t="s">
        <v>58</v>
      </c>
      <c r="B345" s="5">
        <v>0</v>
      </c>
      <c r="C345" s="29">
        <v>0</v>
      </c>
      <c r="D345" s="29">
        <v>0</v>
      </c>
      <c r="E345" s="33">
        <v>0</v>
      </c>
      <c r="F345" s="33">
        <v>0</v>
      </c>
      <c r="G345" s="33">
        <v>0</v>
      </c>
      <c r="H345" s="33">
        <v>0</v>
      </c>
      <c r="I345" s="33">
        <v>140</v>
      </c>
      <c r="J345" s="33">
        <v>0</v>
      </c>
      <c r="K345" s="33">
        <v>0</v>
      </c>
      <c r="L345" s="33">
        <v>0</v>
      </c>
      <c r="M345" s="33">
        <v>0</v>
      </c>
      <c r="N345" s="5">
        <f>SUM(B345:M345)</f>
        <v>140</v>
      </c>
      <c r="O345" s="3">
        <v>560</v>
      </c>
      <c r="P345" s="3"/>
    </row>
    <row r="346" spans="1:16" x14ac:dyDescent="0.2">
      <c r="A346" s="2" t="s">
        <v>59</v>
      </c>
      <c r="B346" s="5">
        <v>0</v>
      </c>
      <c r="C346" s="29">
        <v>0</v>
      </c>
      <c r="D346" s="29">
        <v>0</v>
      </c>
      <c r="E346" s="33">
        <v>0</v>
      </c>
      <c r="F346" s="33">
        <v>0</v>
      </c>
      <c r="G346" s="33">
        <v>0</v>
      </c>
      <c r="H346" s="33">
        <v>0</v>
      </c>
      <c r="I346" s="33">
        <v>3546</v>
      </c>
      <c r="J346" s="33">
        <v>0</v>
      </c>
      <c r="K346" s="33">
        <v>0</v>
      </c>
      <c r="L346" s="33">
        <v>0</v>
      </c>
      <c r="M346" s="33">
        <v>0</v>
      </c>
      <c r="N346" s="5">
        <f>SUM(B346:M346)</f>
        <v>3546</v>
      </c>
      <c r="O346" s="3">
        <v>6600</v>
      </c>
      <c r="P346" s="3"/>
    </row>
    <row r="347" spans="1:16" x14ac:dyDescent="0.2">
      <c r="A347" s="2" t="s">
        <v>60</v>
      </c>
      <c r="B347" s="3">
        <v>250</v>
      </c>
      <c r="C347" s="29">
        <v>250</v>
      </c>
      <c r="D347" s="29">
        <v>0</v>
      </c>
      <c r="E347" s="33">
        <v>0</v>
      </c>
      <c r="F347" s="33">
        <v>0</v>
      </c>
      <c r="G347" s="33">
        <v>0</v>
      </c>
      <c r="H347" s="33">
        <v>0</v>
      </c>
      <c r="I347" s="33">
        <v>0</v>
      </c>
      <c r="J347" s="33">
        <v>0</v>
      </c>
      <c r="K347" s="33">
        <v>0</v>
      </c>
      <c r="L347" s="33">
        <v>0</v>
      </c>
      <c r="M347" s="33">
        <v>0</v>
      </c>
      <c r="N347" s="5">
        <f>SUM(B347:M347)</f>
        <v>500</v>
      </c>
      <c r="O347" s="3">
        <v>500</v>
      </c>
      <c r="P347" s="3"/>
    </row>
    <row r="348" spans="1:16" x14ac:dyDescent="0.2"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5"/>
      <c r="O348" s="3"/>
      <c r="P348" s="3"/>
    </row>
    <row r="349" spans="1:16" x14ac:dyDescent="0.2">
      <c r="A349" s="2" t="s">
        <v>51</v>
      </c>
      <c r="B349" s="3">
        <v>0</v>
      </c>
      <c r="C349" s="29">
        <v>0</v>
      </c>
      <c r="D349" s="29">
        <v>0</v>
      </c>
      <c r="E349" s="33">
        <v>0</v>
      </c>
      <c r="F349" s="33">
        <v>0</v>
      </c>
      <c r="G349" s="33">
        <v>0</v>
      </c>
      <c r="H349" s="33">
        <v>0</v>
      </c>
      <c r="I349" s="33">
        <v>0</v>
      </c>
      <c r="J349" s="33">
        <v>0</v>
      </c>
      <c r="K349" s="33">
        <v>0</v>
      </c>
      <c r="L349" s="33">
        <v>0</v>
      </c>
      <c r="M349" s="33">
        <v>0</v>
      </c>
      <c r="N349" s="5">
        <f>SUM(B349:M349)</f>
        <v>0</v>
      </c>
      <c r="O349" s="5">
        <f>SUM(C349:N349)</f>
        <v>0</v>
      </c>
      <c r="P349" s="3"/>
    </row>
    <row r="350" spans="1:16" x14ac:dyDescent="0.2">
      <c r="A350" s="2" t="s">
        <v>66</v>
      </c>
      <c r="B350" s="3">
        <v>0</v>
      </c>
      <c r="C350" s="29">
        <v>0</v>
      </c>
      <c r="D350" s="29">
        <v>0</v>
      </c>
      <c r="E350" s="33">
        <v>0</v>
      </c>
      <c r="F350" s="33">
        <v>0</v>
      </c>
      <c r="G350" s="33">
        <v>0</v>
      </c>
      <c r="H350" s="33">
        <v>0</v>
      </c>
      <c r="I350" s="33">
        <v>0</v>
      </c>
      <c r="J350" s="33">
        <v>0</v>
      </c>
      <c r="K350" s="33">
        <v>0</v>
      </c>
      <c r="L350" s="33">
        <v>0</v>
      </c>
      <c r="M350" s="33">
        <v>0</v>
      </c>
      <c r="N350" s="5">
        <f>SUM(B350:M350)</f>
        <v>0</v>
      </c>
      <c r="O350" s="3">
        <v>2000</v>
      </c>
      <c r="P350" s="3"/>
    </row>
    <row r="351" spans="1:16" x14ac:dyDescent="0.2"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5"/>
      <c r="O351" s="3"/>
      <c r="P351" s="3"/>
    </row>
    <row r="352" spans="1:16" x14ac:dyDescent="0.2">
      <c r="A352" s="2" t="s">
        <v>61</v>
      </c>
      <c r="B352" s="3">
        <v>1578</v>
      </c>
      <c r="C352" s="29">
        <v>2113</v>
      </c>
      <c r="D352" s="29">
        <v>0</v>
      </c>
      <c r="E352" s="33">
        <v>0</v>
      </c>
      <c r="F352" s="33">
        <v>0</v>
      </c>
      <c r="G352" s="33">
        <v>0</v>
      </c>
      <c r="H352" s="33">
        <v>0</v>
      </c>
      <c r="I352" s="33">
        <v>0</v>
      </c>
      <c r="J352" s="33">
        <v>0</v>
      </c>
      <c r="K352" s="33">
        <v>0</v>
      </c>
      <c r="L352" s="33">
        <v>19</v>
      </c>
      <c r="M352" s="33">
        <v>1466</v>
      </c>
      <c r="N352" s="5">
        <f>SUM(B352:M352)</f>
        <v>5176</v>
      </c>
      <c r="O352" s="3">
        <v>9600</v>
      </c>
      <c r="P352" s="3"/>
    </row>
    <row r="353" spans="1:16" x14ac:dyDescent="0.2">
      <c r="A353" s="2" t="s">
        <v>62</v>
      </c>
      <c r="B353" s="3">
        <v>0</v>
      </c>
      <c r="C353" s="29">
        <v>0</v>
      </c>
      <c r="D353" s="29">
        <v>0</v>
      </c>
      <c r="E353" s="33">
        <v>0</v>
      </c>
      <c r="F353" s="33">
        <v>0</v>
      </c>
      <c r="G353" s="33">
        <v>0</v>
      </c>
      <c r="H353" s="33">
        <v>0</v>
      </c>
      <c r="I353" s="33">
        <v>0</v>
      </c>
      <c r="J353" s="33">
        <v>0</v>
      </c>
      <c r="K353" s="33">
        <v>0</v>
      </c>
      <c r="L353" s="33">
        <v>0</v>
      </c>
      <c r="M353" s="33">
        <v>0</v>
      </c>
      <c r="N353" s="5">
        <f>SUM(B353:M353)</f>
        <v>0</v>
      </c>
      <c r="O353" s="3">
        <v>0</v>
      </c>
      <c r="P353" s="3"/>
    </row>
    <row r="354" spans="1:16" x14ac:dyDescent="0.2"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5"/>
      <c r="O354" s="3"/>
      <c r="P354" s="3"/>
    </row>
    <row r="355" spans="1:16" x14ac:dyDescent="0.2">
      <c r="A355" s="36" t="s">
        <v>1</v>
      </c>
      <c r="B355" s="3">
        <f t="shared" ref="B355:O355" si="30">SUM(B335:B341)+B343+B345+B346+B347+B349+B350+B352+B353</f>
        <v>13285</v>
      </c>
      <c r="C355" s="3">
        <f t="shared" si="30"/>
        <v>6937</v>
      </c>
      <c r="D355" s="3">
        <f t="shared" si="30"/>
        <v>4379</v>
      </c>
      <c r="E355" s="3">
        <f t="shared" si="30"/>
        <v>10642</v>
      </c>
      <c r="F355" s="3">
        <f t="shared" si="30"/>
        <v>39805</v>
      </c>
      <c r="G355" s="3">
        <f t="shared" si="30"/>
        <v>42639</v>
      </c>
      <c r="H355" s="5">
        <f t="shared" si="30"/>
        <v>24321</v>
      </c>
      <c r="I355" s="5">
        <f t="shared" si="30"/>
        <v>20643</v>
      </c>
      <c r="J355" s="5">
        <f t="shared" si="30"/>
        <v>15907</v>
      </c>
      <c r="K355" s="5">
        <f t="shared" si="30"/>
        <v>18519</v>
      </c>
      <c r="L355" s="5">
        <f t="shared" si="30"/>
        <v>5237</v>
      </c>
      <c r="M355" s="5">
        <f t="shared" si="30"/>
        <v>12286</v>
      </c>
      <c r="N355" s="3">
        <f t="shared" si="30"/>
        <v>214600</v>
      </c>
      <c r="O355" s="3">
        <f t="shared" si="30"/>
        <v>225170</v>
      </c>
      <c r="P355" s="3"/>
    </row>
    <row r="356" spans="1:16" x14ac:dyDescent="0.2">
      <c r="A356" s="36"/>
      <c r="B356" s="3"/>
      <c r="C356" s="3"/>
      <c r="D356" s="3"/>
      <c r="E356" s="3"/>
      <c r="F356" s="3"/>
      <c r="G356" s="3"/>
      <c r="H356" s="5"/>
      <c r="I356" s="5"/>
      <c r="J356" s="5"/>
      <c r="K356" s="5"/>
      <c r="L356" s="5"/>
      <c r="M356" s="5"/>
      <c r="N356" s="3"/>
      <c r="O356" s="3"/>
      <c r="P356" s="3"/>
    </row>
    <row r="357" spans="1:16" x14ac:dyDescent="0.2">
      <c r="A357" s="2" t="s">
        <v>48</v>
      </c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5"/>
      <c r="O357" s="3"/>
      <c r="P357" s="3"/>
    </row>
    <row r="358" spans="1:16" x14ac:dyDescent="0.2">
      <c r="A358" s="4" t="s">
        <v>22</v>
      </c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</row>
    <row r="359" spans="1:16" x14ac:dyDescent="0.2">
      <c r="A359" s="2" t="s">
        <v>17</v>
      </c>
      <c r="B359" s="3">
        <v>357</v>
      </c>
      <c r="C359" s="33">
        <v>364</v>
      </c>
      <c r="D359" s="33">
        <v>0</v>
      </c>
      <c r="E359" s="33">
        <v>422</v>
      </c>
      <c r="F359" s="33">
        <v>1259</v>
      </c>
      <c r="G359" s="33">
        <v>547</v>
      </c>
      <c r="H359" s="33">
        <v>7921</v>
      </c>
      <c r="I359" s="33">
        <v>1051</v>
      </c>
      <c r="J359" s="33">
        <v>888</v>
      </c>
      <c r="K359" s="33">
        <v>221</v>
      </c>
      <c r="L359" s="33">
        <v>1657</v>
      </c>
      <c r="M359" s="33">
        <v>306</v>
      </c>
      <c r="N359" s="5">
        <f t="shared" ref="N359:N365" si="31">SUM(B359:M359)</f>
        <v>14993</v>
      </c>
      <c r="O359" s="3">
        <v>14960</v>
      </c>
      <c r="P359" s="3"/>
    </row>
    <row r="360" spans="1:16" x14ac:dyDescent="0.2">
      <c r="A360" s="2" t="s">
        <v>27</v>
      </c>
      <c r="B360" s="3">
        <v>0</v>
      </c>
      <c r="C360" s="33">
        <v>0</v>
      </c>
      <c r="D360" s="33">
        <v>0</v>
      </c>
      <c r="E360" s="33">
        <v>0</v>
      </c>
      <c r="F360" s="33">
        <v>347</v>
      </c>
      <c r="G360" s="33">
        <v>42</v>
      </c>
      <c r="H360" s="33">
        <v>0</v>
      </c>
      <c r="I360" s="33">
        <v>80</v>
      </c>
      <c r="J360" s="33">
        <v>0</v>
      </c>
      <c r="K360" s="33">
        <v>100</v>
      </c>
      <c r="L360" s="33">
        <v>140</v>
      </c>
      <c r="M360" s="33">
        <v>136</v>
      </c>
      <c r="N360" s="5">
        <f t="shared" si="31"/>
        <v>845</v>
      </c>
      <c r="O360" s="5">
        <v>2000</v>
      </c>
      <c r="P360" s="3"/>
    </row>
    <row r="361" spans="1:16" x14ac:dyDescent="0.2">
      <c r="A361" s="2" t="s">
        <v>24</v>
      </c>
      <c r="B361" s="3">
        <v>0</v>
      </c>
      <c r="C361" s="33">
        <v>0</v>
      </c>
      <c r="D361" s="33">
        <v>0</v>
      </c>
      <c r="E361" s="33">
        <v>0</v>
      </c>
      <c r="F361" s="33">
        <v>0</v>
      </c>
      <c r="G361" s="33">
        <v>0</v>
      </c>
      <c r="H361" s="33">
        <v>0</v>
      </c>
      <c r="I361" s="33">
        <v>0</v>
      </c>
      <c r="J361" s="33">
        <v>0</v>
      </c>
      <c r="K361" s="33">
        <v>0</v>
      </c>
      <c r="L361" s="33">
        <v>0</v>
      </c>
      <c r="M361" s="33">
        <v>0</v>
      </c>
      <c r="N361" s="5">
        <f t="shared" si="31"/>
        <v>0</v>
      </c>
      <c r="O361" s="5">
        <v>0</v>
      </c>
      <c r="P361" s="3"/>
    </row>
    <row r="362" spans="1:16" x14ac:dyDescent="0.2">
      <c r="A362" s="2" t="s">
        <v>11</v>
      </c>
      <c r="B362" s="3">
        <v>0</v>
      </c>
      <c r="C362" s="33">
        <v>0</v>
      </c>
      <c r="D362" s="33">
        <v>0</v>
      </c>
      <c r="E362" s="33">
        <v>21532</v>
      </c>
      <c r="F362" s="33">
        <v>877</v>
      </c>
      <c r="G362" s="33">
        <v>8808</v>
      </c>
      <c r="H362" s="33">
        <v>1398</v>
      </c>
      <c r="I362" s="33">
        <v>2264</v>
      </c>
      <c r="J362" s="33">
        <v>1525</v>
      </c>
      <c r="K362" s="33">
        <v>1303</v>
      </c>
      <c r="L362" s="33">
        <v>553</v>
      </c>
      <c r="M362" s="33">
        <v>149</v>
      </c>
      <c r="N362" s="5">
        <f t="shared" si="31"/>
        <v>38409</v>
      </c>
      <c r="O362" s="5">
        <v>38760</v>
      </c>
      <c r="P362" s="3"/>
    </row>
    <row r="363" spans="1:16" x14ac:dyDescent="0.2">
      <c r="A363" s="2" t="s">
        <v>12</v>
      </c>
      <c r="B363" s="3">
        <v>0</v>
      </c>
      <c r="C363" s="33">
        <v>0</v>
      </c>
      <c r="D363" s="33">
        <v>0</v>
      </c>
      <c r="E363" s="33">
        <v>5684</v>
      </c>
      <c r="F363" s="33">
        <v>9575</v>
      </c>
      <c r="G363" s="33">
        <v>9038</v>
      </c>
      <c r="H363" s="33">
        <v>5006</v>
      </c>
      <c r="I363" s="33">
        <v>7374</v>
      </c>
      <c r="J363" s="33">
        <v>3813</v>
      </c>
      <c r="K363" s="33">
        <v>2649</v>
      </c>
      <c r="L363" s="33">
        <v>2570</v>
      </c>
      <c r="M363" s="33">
        <v>3676</v>
      </c>
      <c r="N363" s="5">
        <f t="shared" si="31"/>
        <v>49385</v>
      </c>
      <c r="O363" s="5">
        <v>53580</v>
      </c>
      <c r="P363" s="3"/>
    </row>
    <row r="364" spans="1:16" x14ac:dyDescent="0.2">
      <c r="A364" s="2" t="s">
        <v>13</v>
      </c>
      <c r="B364" s="3">
        <v>0</v>
      </c>
      <c r="C364" s="33">
        <v>0</v>
      </c>
      <c r="D364" s="33">
        <v>0</v>
      </c>
      <c r="E364" s="33">
        <v>0</v>
      </c>
      <c r="F364" s="33">
        <v>500</v>
      </c>
      <c r="G364" s="33">
        <v>500</v>
      </c>
      <c r="H364" s="33">
        <v>2434</v>
      </c>
      <c r="I364" s="33">
        <v>2968</v>
      </c>
      <c r="J364" s="33">
        <v>3964</v>
      </c>
      <c r="K364" s="33">
        <v>0</v>
      </c>
      <c r="L364" s="33">
        <v>0</v>
      </c>
      <c r="M364" s="33">
        <v>250</v>
      </c>
      <c r="N364" s="5">
        <f t="shared" si="31"/>
        <v>10616</v>
      </c>
      <c r="O364" s="5">
        <v>10880</v>
      </c>
      <c r="P364" s="3"/>
    </row>
    <row r="365" spans="1:16" x14ac:dyDescent="0.2">
      <c r="A365" s="2" t="s">
        <v>14</v>
      </c>
      <c r="B365" s="3">
        <v>0</v>
      </c>
      <c r="C365" s="33">
        <v>0</v>
      </c>
      <c r="D365" s="33">
        <v>0</v>
      </c>
      <c r="E365" s="33">
        <v>790</v>
      </c>
      <c r="F365" s="33">
        <v>1824</v>
      </c>
      <c r="G365" s="33">
        <v>13928</v>
      </c>
      <c r="H365" s="33">
        <v>516</v>
      </c>
      <c r="I365" s="33">
        <v>38</v>
      </c>
      <c r="J365" s="33">
        <v>8371</v>
      </c>
      <c r="K365" s="33">
        <v>659</v>
      </c>
      <c r="L365" s="33">
        <v>665</v>
      </c>
      <c r="M365" s="33">
        <v>1780</v>
      </c>
      <c r="N365" s="5">
        <f t="shared" si="31"/>
        <v>28571</v>
      </c>
      <c r="O365" s="5">
        <v>29920</v>
      </c>
      <c r="P365" s="3"/>
    </row>
    <row r="366" spans="1:16" x14ac:dyDescent="0.2"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5"/>
      <c r="O366" s="3"/>
      <c r="P366" s="3"/>
    </row>
    <row r="367" spans="1:16" x14ac:dyDescent="0.2">
      <c r="A367" s="2" t="s">
        <v>25</v>
      </c>
      <c r="B367" s="3">
        <v>8372</v>
      </c>
      <c r="C367" s="33">
        <v>8465</v>
      </c>
      <c r="D367" s="33">
        <v>2052</v>
      </c>
      <c r="E367" s="33">
        <v>683</v>
      </c>
      <c r="F367" s="33">
        <v>1105</v>
      </c>
      <c r="G367" s="33">
        <v>2672</v>
      </c>
      <c r="H367" s="33">
        <v>6355</v>
      </c>
      <c r="I367" s="33">
        <v>3324</v>
      </c>
      <c r="J367" s="33">
        <v>2532</v>
      </c>
      <c r="K367" s="33">
        <v>6525</v>
      </c>
      <c r="L367" s="33">
        <v>8348</v>
      </c>
      <c r="M367" s="33">
        <v>4843</v>
      </c>
      <c r="N367" s="5">
        <f>SUM(B367:M367)</f>
        <v>55276</v>
      </c>
      <c r="O367" s="3">
        <v>59000</v>
      </c>
      <c r="P367" s="3"/>
    </row>
    <row r="368" spans="1:16" x14ac:dyDescent="0.2"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5"/>
      <c r="O368" s="3"/>
      <c r="P368" s="3"/>
    </row>
    <row r="369" spans="1:16" x14ac:dyDescent="0.2">
      <c r="A369" s="2" t="s">
        <v>58</v>
      </c>
      <c r="B369" s="5">
        <v>0</v>
      </c>
      <c r="C369" s="33">
        <v>0</v>
      </c>
      <c r="D369" s="33">
        <v>0</v>
      </c>
      <c r="E369" s="33">
        <v>0</v>
      </c>
      <c r="F369" s="33">
        <v>0</v>
      </c>
      <c r="G369" s="33">
        <v>0</v>
      </c>
      <c r="H369" s="33">
        <v>0</v>
      </c>
      <c r="I369" s="33">
        <v>0</v>
      </c>
      <c r="J369" s="33">
        <v>0</v>
      </c>
      <c r="K369" s="33">
        <v>0</v>
      </c>
      <c r="L369" s="33">
        <v>0</v>
      </c>
      <c r="M369" s="33">
        <v>0</v>
      </c>
      <c r="N369" s="5">
        <f>SUM(B369:M369)</f>
        <v>0</v>
      </c>
      <c r="O369" s="3">
        <v>0</v>
      </c>
      <c r="P369" s="3"/>
    </row>
    <row r="370" spans="1:16" x14ac:dyDescent="0.2">
      <c r="A370" s="2" t="s">
        <v>59</v>
      </c>
      <c r="B370" s="5">
        <v>225</v>
      </c>
      <c r="C370" s="33">
        <v>150</v>
      </c>
      <c r="D370" s="33">
        <v>435</v>
      </c>
      <c r="E370" s="33">
        <v>0</v>
      </c>
      <c r="F370" s="33">
        <v>0</v>
      </c>
      <c r="G370" s="33">
        <v>0</v>
      </c>
      <c r="H370" s="33">
        <v>0</v>
      </c>
      <c r="I370" s="33">
        <v>0</v>
      </c>
      <c r="J370" s="33">
        <v>3297</v>
      </c>
      <c r="K370" s="33">
        <v>164</v>
      </c>
      <c r="L370" s="33">
        <v>908</v>
      </c>
      <c r="M370" s="33">
        <v>259</v>
      </c>
      <c r="N370" s="5">
        <f>SUM(B370:M370)</f>
        <v>5438</v>
      </c>
      <c r="O370" s="3">
        <v>6600</v>
      </c>
      <c r="P370" s="3"/>
    </row>
    <row r="371" spans="1:16" x14ac:dyDescent="0.2">
      <c r="A371" s="2" t="s">
        <v>60</v>
      </c>
      <c r="B371" s="3">
        <v>0</v>
      </c>
      <c r="C371" s="33">
        <v>150</v>
      </c>
      <c r="D371" s="33">
        <v>350</v>
      </c>
      <c r="E371" s="33">
        <v>0</v>
      </c>
      <c r="F371" s="33">
        <v>0</v>
      </c>
      <c r="G371" s="33">
        <v>0</v>
      </c>
      <c r="H371" s="33">
        <v>0</v>
      </c>
      <c r="I371" s="33">
        <v>0</v>
      </c>
      <c r="J371" s="33">
        <v>0</v>
      </c>
      <c r="K371" s="33">
        <v>0</v>
      </c>
      <c r="L371" s="33">
        <v>0</v>
      </c>
      <c r="M371" s="33">
        <v>0</v>
      </c>
      <c r="N371" s="5">
        <f>SUM(B371:M371)</f>
        <v>500</v>
      </c>
      <c r="O371" s="3">
        <v>500</v>
      </c>
      <c r="P371" s="3"/>
    </row>
    <row r="372" spans="1:16" x14ac:dyDescent="0.2"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5"/>
      <c r="O372" s="3"/>
      <c r="P372" s="3"/>
    </row>
    <row r="373" spans="1:16" x14ac:dyDescent="0.2">
      <c r="A373" s="2" t="s">
        <v>51</v>
      </c>
      <c r="B373" s="3">
        <v>0</v>
      </c>
      <c r="C373" s="3">
        <v>0</v>
      </c>
      <c r="D373" s="33">
        <v>0</v>
      </c>
      <c r="E373" s="33">
        <v>0</v>
      </c>
      <c r="F373" s="33">
        <v>0</v>
      </c>
      <c r="G373" s="33">
        <v>0</v>
      </c>
      <c r="H373" s="33">
        <v>0</v>
      </c>
      <c r="I373" s="33">
        <v>0</v>
      </c>
      <c r="J373" s="33">
        <v>0</v>
      </c>
      <c r="K373" s="33">
        <v>0</v>
      </c>
      <c r="L373" s="33">
        <v>0</v>
      </c>
      <c r="M373" s="33">
        <v>0</v>
      </c>
      <c r="N373" s="5">
        <f>SUM(B373:M373)</f>
        <v>0</v>
      </c>
      <c r="O373" s="5">
        <v>0</v>
      </c>
      <c r="P373" s="3"/>
    </row>
    <row r="374" spans="1:16" x14ac:dyDescent="0.2">
      <c r="A374" s="2" t="s">
        <v>66</v>
      </c>
      <c r="B374" s="3">
        <v>0</v>
      </c>
      <c r="C374" s="3">
        <v>0</v>
      </c>
      <c r="D374" s="33">
        <v>0</v>
      </c>
      <c r="E374" s="33">
        <v>0</v>
      </c>
      <c r="F374" s="33">
        <v>0</v>
      </c>
      <c r="G374" s="33">
        <v>25</v>
      </c>
      <c r="H374" s="33">
        <v>0</v>
      </c>
      <c r="I374" s="33">
        <v>0</v>
      </c>
      <c r="J374" s="33">
        <v>25</v>
      </c>
      <c r="K374" s="33">
        <v>25</v>
      </c>
      <c r="L374" s="33">
        <v>0</v>
      </c>
      <c r="M374" s="33">
        <v>350</v>
      </c>
      <c r="N374" s="5">
        <f>SUM(B374:M374)</f>
        <v>425</v>
      </c>
      <c r="O374" s="3">
        <v>2000</v>
      </c>
      <c r="P374" s="3"/>
    </row>
    <row r="375" spans="1:16" x14ac:dyDescent="0.2"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5"/>
      <c r="O375" s="3"/>
      <c r="P375" s="3"/>
    </row>
    <row r="376" spans="1:16" x14ac:dyDescent="0.2">
      <c r="A376" s="2" t="s">
        <v>61</v>
      </c>
      <c r="B376" s="3">
        <v>323</v>
      </c>
      <c r="C376" s="33">
        <v>5167</v>
      </c>
      <c r="D376" s="33">
        <v>2510</v>
      </c>
      <c r="E376" s="33">
        <v>0</v>
      </c>
      <c r="F376" s="33">
        <v>0</v>
      </c>
      <c r="G376" s="33">
        <v>0</v>
      </c>
      <c r="H376" s="33">
        <v>0</v>
      </c>
      <c r="I376" s="33">
        <v>0</v>
      </c>
      <c r="J376" s="33">
        <v>0</v>
      </c>
      <c r="K376" s="33">
        <v>0</v>
      </c>
      <c r="L376" s="33">
        <v>133</v>
      </c>
      <c r="M376" s="33">
        <v>1242</v>
      </c>
      <c r="N376" s="5">
        <f>SUM(B376:M376)</f>
        <v>9375</v>
      </c>
      <c r="O376" s="3">
        <v>9600</v>
      </c>
      <c r="P376" s="3"/>
    </row>
    <row r="377" spans="1:16" x14ac:dyDescent="0.2">
      <c r="A377" s="2" t="s">
        <v>62</v>
      </c>
      <c r="B377" s="3">
        <v>0</v>
      </c>
      <c r="C377" s="3">
        <v>0</v>
      </c>
      <c r="D377" s="3">
        <v>0</v>
      </c>
      <c r="E377" s="33">
        <v>0</v>
      </c>
      <c r="F377" s="33">
        <v>0</v>
      </c>
      <c r="G377" s="33">
        <v>0</v>
      </c>
      <c r="H377" s="33">
        <v>0</v>
      </c>
      <c r="I377" s="33">
        <v>0</v>
      </c>
      <c r="J377" s="33">
        <v>0</v>
      </c>
      <c r="K377" s="33">
        <v>0</v>
      </c>
      <c r="L377" s="33">
        <v>0</v>
      </c>
      <c r="M377" s="33">
        <v>0</v>
      </c>
      <c r="N377" s="5">
        <f>SUM(B377:M377)</f>
        <v>0</v>
      </c>
      <c r="O377" s="3">
        <v>0</v>
      </c>
      <c r="P377" s="3"/>
    </row>
    <row r="378" spans="1:16" x14ac:dyDescent="0.2"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5"/>
      <c r="O378" s="3"/>
      <c r="P378" s="3"/>
    </row>
    <row r="379" spans="1:16" x14ac:dyDescent="0.2">
      <c r="A379" s="36" t="s">
        <v>1</v>
      </c>
      <c r="B379" s="3">
        <f t="shared" ref="B379:O379" si="32">SUM(B359:B365)+B367+B369+B370+B371+B373+B374+B376+B377</f>
        <v>9277</v>
      </c>
      <c r="C379" s="3">
        <f t="shared" si="32"/>
        <v>14296</v>
      </c>
      <c r="D379" s="3">
        <f t="shared" si="32"/>
        <v>5347</v>
      </c>
      <c r="E379" s="3">
        <f t="shared" si="32"/>
        <v>29111</v>
      </c>
      <c r="F379" s="3">
        <f t="shared" si="32"/>
        <v>15487</v>
      </c>
      <c r="G379" s="3">
        <f t="shared" si="32"/>
        <v>35560</v>
      </c>
      <c r="H379" s="3">
        <f t="shared" si="32"/>
        <v>23630</v>
      </c>
      <c r="I379" s="3">
        <f t="shared" si="32"/>
        <v>17099</v>
      </c>
      <c r="J379" s="3">
        <f t="shared" si="32"/>
        <v>24415</v>
      </c>
      <c r="K379" s="3">
        <f t="shared" si="32"/>
        <v>11646</v>
      </c>
      <c r="L379" s="3">
        <f t="shared" si="32"/>
        <v>14974</v>
      </c>
      <c r="M379" s="3">
        <f t="shared" si="32"/>
        <v>12991</v>
      </c>
      <c r="N379" s="3">
        <f t="shared" si="32"/>
        <v>213833</v>
      </c>
      <c r="O379" s="3">
        <f t="shared" si="32"/>
        <v>227800</v>
      </c>
      <c r="P379" s="3"/>
    </row>
    <row r="380" spans="1:16" x14ac:dyDescent="0.2">
      <c r="A380" s="36"/>
      <c r="B380" s="3"/>
      <c r="C380" s="3"/>
      <c r="D380" s="3"/>
      <c r="E380" s="3"/>
      <c r="F380" s="3"/>
      <c r="G380" s="3"/>
      <c r="H380" s="5"/>
      <c r="I380" s="5"/>
      <c r="J380" s="5"/>
      <c r="K380" s="5"/>
      <c r="L380" s="5"/>
      <c r="M380" s="5"/>
      <c r="N380" s="3"/>
      <c r="O380" s="3"/>
      <c r="P380" s="3"/>
    </row>
    <row r="381" spans="1:16" x14ac:dyDescent="0.2">
      <c r="A381" s="2" t="s">
        <v>55</v>
      </c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5"/>
      <c r="O381" s="3"/>
      <c r="P381" s="3"/>
    </row>
    <row r="382" spans="1:16" x14ac:dyDescent="0.2">
      <c r="A382" s="4" t="s">
        <v>22</v>
      </c>
      <c r="B382" s="3"/>
      <c r="C382" s="3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3"/>
      <c r="O382" s="3"/>
      <c r="P382" s="3"/>
    </row>
    <row r="383" spans="1:16" x14ac:dyDescent="0.2">
      <c r="A383" s="2" t="s">
        <v>17</v>
      </c>
      <c r="B383" s="3">
        <v>141</v>
      </c>
      <c r="C383" s="5">
        <v>547</v>
      </c>
      <c r="D383" s="5">
        <v>0</v>
      </c>
      <c r="E383" s="5">
        <v>335</v>
      </c>
      <c r="F383" s="5" t="s">
        <v>37</v>
      </c>
      <c r="G383" s="5" t="s">
        <v>37</v>
      </c>
      <c r="H383" s="5" t="s">
        <v>37</v>
      </c>
      <c r="I383" s="5" t="s">
        <v>37</v>
      </c>
      <c r="J383" s="5" t="s">
        <v>37</v>
      </c>
      <c r="K383" s="5" t="s">
        <v>37</v>
      </c>
      <c r="L383" s="5" t="s">
        <v>37</v>
      </c>
      <c r="M383" s="5" t="s">
        <v>37</v>
      </c>
      <c r="N383" s="5">
        <f t="shared" ref="N383:N389" si="33">SUM(B383:M383)</f>
        <v>1023</v>
      </c>
      <c r="O383" s="3">
        <v>15180</v>
      </c>
      <c r="P383" s="3"/>
    </row>
    <row r="384" spans="1:16" x14ac:dyDescent="0.2">
      <c r="A384" s="2" t="s">
        <v>27</v>
      </c>
      <c r="B384" s="3">
        <v>116</v>
      </c>
      <c r="C384" s="5">
        <v>840</v>
      </c>
      <c r="D384" s="5">
        <v>139</v>
      </c>
      <c r="E384" s="5">
        <v>0</v>
      </c>
      <c r="F384" s="5" t="s">
        <v>37</v>
      </c>
      <c r="G384" s="5" t="s">
        <v>37</v>
      </c>
      <c r="H384" s="5" t="s">
        <v>37</v>
      </c>
      <c r="I384" s="5" t="s">
        <v>37</v>
      </c>
      <c r="J384" s="5" t="s">
        <v>37</v>
      </c>
      <c r="K384" s="5" t="s">
        <v>37</v>
      </c>
      <c r="L384" s="5" t="s">
        <v>37</v>
      </c>
      <c r="M384" s="5" t="s">
        <v>37</v>
      </c>
      <c r="N384" s="5">
        <f t="shared" si="33"/>
        <v>1095</v>
      </c>
      <c r="O384" s="5">
        <v>2000</v>
      </c>
      <c r="P384" s="3"/>
    </row>
    <row r="385" spans="1:16" x14ac:dyDescent="0.2">
      <c r="A385" s="2" t="s">
        <v>24</v>
      </c>
      <c r="B385" s="3">
        <v>0</v>
      </c>
      <c r="C385" s="5">
        <v>0</v>
      </c>
      <c r="D385" s="5">
        <v>0</v>
      </c>
      <c r="E385" s="5">
        <v>0</v>
      </c>
      <c r="F385" s="5" t="s">
        <v>37</v>
      </c>
      <c r="G385" s="5" t="s">
        <v>37</v>
      </c>
      <c r="H385" s="5" t="s">
        <v>37</v>
      </c>
      <c r="I385" s="5" t="s">
        <v>37</v>
      </c>
      <c r="J385" s="5" t="s">
        <v>37</v>
      </c>
      <c r="K385" s="5" t="s">
        <v>37</v>
      </c>
      <c r="L385" s="5" t="s">
        <v>37</v>
      </c>
      <c r="M385" s="5" t="s">
        <v>37</v>
      </c>
      <c r="N385" s="5">
        <f t="shared" si="33"/>
        <v>0</v>
      </c>
      <c r="O385" s="5">
        <v>0</v>
      </c>
      <c r="P385" s="3"/>
    </row>
    <row r="386" spans="1:16" x14ac:dyDescent="0.2">
      <c r="A386" s="2" t="s">
        <v>11</v>
      </c>
      <c r="B386" s="3">
        <v>102</v>
      </c>
      <c r="C386" s="5">
        <v>22</v>
      </c>
      <c r="D386" s="5">
        <v>227</v>
      </c>
      <c r="E386" s="5">
        <v>2</v>
      </c>
      <c r="F386" s="5" t="s">
        <v>37</v>
      </c>
      <c r="G386" s="5" t="s">
        <v>37</v>
      </c>
      <c r="H386" s="5" t="s">
        <v>37</v>
      </c>
      <c r="I386" s="5" t="s">
        <v>37</v>
      </c>
      <c r="J386" s="5" t="s">
        <v>37</v>
      </c>
      <c r="K386" s="5" t="s">
        <v>37</v>
      </c>
      <c r="L386" s="5" t="s">
        <v>37</v>
      </c>
      <c r="M386" s="5" t="s">
        <v>37</v>
      </c>
      <c r="N386" s="5">
        <f t="shared" si="33"/>
        <v>353</v>
      </c>
      <c r="O386" s="5">
        <v>39440</v>
      </c>
      <c r="P386" s="3"/>
    </row>
    <row r="387" spans="1:16" x14ac:dyDescent="0.2">
      <c r="A387" s="2" t="s">
        <v>12</v>
      </c>
      <c r="B387" s="3">
        <v>3241</v>
      </c>
      <c r="C387" s="5">
        <v>617</v>
      </c>
      <c r="D387" s="5">
        <v>336</v>
      </c>
      <c r="E387" s="5">
        <v>5717</v>
      </c>
      <c r="F387" s="5" t="s">
        <v>37</v>
      </c>
      <c r="G387" s="5" t="s">
        <v>37</v>
      </c>
      <c r="H387" s="5" t="s">
        <v>37</v>
      </c>
      <c r="I387" s="5" t="s">
        <v>37</v>
      </c>
      <c r="J387" s="5" t="s">
        <v>37</v>
      </c>
      <c r="K387" s="5" t="s">
        <v>37</v>
      </c>
      <c r="L387" s="5" t="s">
        <v>37</v>
      </c>
      <c r="M387" s="5" t="s">
        <v>37</v>
      </c>
      <c r="N387" s="5">
        <f t="shared" si="33"/>
        <v>9911</v>
      </c>
      <c r="O387" s="5">
        <v>54520</v>
      </c>
      <c r="P387" s="3"/>
    </row>
    <row r="388" spans="1:16" x14ac:dyDescent="0.2">
      <c r="A388" s="2" t="s">
        <v>13</v>
      </c>
      <c r="B388" s="3">
        <v>264</v>
      </c>
      <c r="C388" s="5">
        <v>0</v>
      </c>
      <c r="D388" s="5">
        <v>0</v>
      </c>
      <c r="E388" s="5">
        <v>0</v>
      </c>
      <c r="F388" s="5" t="s">
        <v>37</v>
      </c>
      <c r="G388" s="5" t="s">
        <v>37</v>
      </c>
      <c r="H388" s="5" t="s">
        <v>37</v>
      </c>
      <c r="I388" s="5" t="s">
        <v>37</v>
      </c>
      <c r="J388" s="5" t="s">
        <v>37</v>
      </c>
      <c r="K388" s="5" t="s">
        <v>37</v>
      </c>
      <c r="L388" s="5" t="s">
        <v>37</v>
      </c>
      <c r="M388" s="5" t="s">
        <v>37</v>
      </c>
      <c r="N388" s="5">
        <f t="shared" si="33"/>
        <v>264</v>
      </c>
      <c r="O388" s="5">
        <v>11040</v>
      </c>
      <c r="P388" s="3"/>
    </row>
    <row r="389" spans="1:16" x14ac:dyDescent="0.2">
      <c r="A389" s="2" t="s">
        <v>14</v>
      </c>
      <c r="B389" s="3">
        <v>1277</v>
      </c>
      <c r="C389" s="5">
        <v>72</v>
      </c>
      <c r="D389" s="5">
        <v>0</v>
      </c>
      <c r="E389" s="5">
        <v>7598</v>
      </c>
      <c r="F389" s="5" t="s">
        <v>37</v>
      </c>
      <c r="G389" s="5" t="s">
        <v>37</v>
      </c>
      <c r="H389" s="5" t="s">
        <v>37</v>
      </c>
      <c r="I389" s="5" t="s">
        <v>37</v>
      </c>
      <c r="J389" s="5" t="s">
        <v>37</v>
      </c>
      <c r="K389" s="5" t="s">
        <v>37</v>
      </c>
      <c r="L389" s="5" t="s">
        <v>37</v>
      </c>
      <c r="M389" s="5" t="s">
        <v>37</v>
      </c>
      <c r="N389" s="5">
        <f t="shared" si="33"/>
        <v>8947</v>
      </c>
      <c r="O389" s="5">
        <v>30360</v>
      </c>
      <c r="P389" s="3"/>
    </row>
    <row r="390" spans="1:16" x14ac:dyDescent="0.2"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5"/>
      <c r="O390" s="3"/>
      <c r="P390" s="3"/>
    </row>
    <row r="391" spans="1:16" x14ac:dyDescent="0.2">
      <c r="A391" s="2" t="s">
        <v>25</v>
      </c>
      <c r="B391" s="3">
        <v>10640</v>
      </c>
      <c r="C391" s="5">
        <v>2406</v>
      </c>
      <c r="D391" s="5">
        <v>3806</v>
      </c>
      <c r="E391" s="5">
        <v>2366</v>
      </c>
      <c r="F391" s="5" t="s">
        <v>37</v>
      </c>
      <c r="G391" s="5" t="s">
        <v>37</v>
      </c>
      <c r="H391" s="5" t="s">
        <v>37</v>
      </c>
      <c r="I391" s="5" t="s">
        <v>37</v>
      </c>
      <c r="J391" s="5" t="s">
        <v>37</v>
      </c>
      <c r="K391" s="5" t="s">
        <v>37</v>
      </c>
      <c r="L391" s="5" t="s">
        <v>37</v>
      </c>
      <c r="M391" s="5" t="s">
        <v>37</v>
      </c>
      <c r="N391" s="5">
        <f>SUM(B391:M391)</f>
        <v>19218</v>
      </c>
      <c r="O391" s="3">
        <v>59750</v>
      </c>
      <c r="P391" s="3"/>
    </row>
    <row r="392" spans="1:16" x14ac:dyDescent="0.2"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5"/>
      <c r="O392" s="3"/>
      <c r="P392" s="3"/>
    </row>
    <row r="393" spans="1:16" x14ac:dyDescent="0.2">
      <c r="A393" s="2" t="s">
        <v>58</v>
      </c>
      <c r="B393" s="5">
        <v>0</v>
      </c>
      <c r="C393" s="5">
        <v>0</v>
      </c>
      <c r="D393" s="5">
        <v>0</v>
      </c>
      <c r="E393" s="5">
        <v>0</v>
      </c>
      <c r="F393" s="5" t="s">
        <v>37</v>
      </c>
      <c r="G393" s="5" t="s">
        <v>37</v>
      </c>
      <c r="H393" s="5" t="s">
        <v>37</v>
      </c>
      <c r="I393" s="5" t="s">
        <v>37</v>
      </c>
      <c r="J393" s="5" t="s">
        <v>37</v>
      </c>
      <c r="K393" s="5" t="s">
        <v>37</v>
      </c>
      <c r="L393" s="5" t="s">
        <v>37</v>
      </c>
      <c r="M393" s="5" t="s">
        <v>37</v>
      </c>
      <c r="N393" s="5">
        <f>SUM(B393:M393)</f>
        <v>0</v>
      </c>
      <c r="O393" s="3">
        <v>570</v>
      </c>
      <c r="P393" s="3"/>
    </row>
    <row r="394" spans="1:16" x14ac:dyDescent="0.2">
      <c r="A394" s="2" t="s">
        <v>59</v>
      </c>
      <c r="B394" s="5">
        <v>725</v>
      </c>
      <c r="C394" s="5">
        <v>350</v>
      </c>
      <c r="D394" s="5">
        <v>724</v>
      </c>
      <c r="E394" s="5">
        <v>0</v>
      </c>
      <c r="F394" s="5" t="s">
        <v>37</v>
      </c>
      <c r="G394" s="5" t="s">
        <v>37</v>
      </c>
      <c r="H394" s="5" t="s">
        <v>37</v>
      </c>
      <c r="I394" s="5" t="s">
        <v>37</v>
      </c>
      <c r="J394" s="5" t="s">
        <v>37</v>
      </c>
      <c r="K394" s="5" t="s">
        <v>37</v>
      </c>
      <c r="L394" s="5" t="s">
        <v>37</v>
      </c>
      <c r="M394" s="5" t="s">
        <v>37</v>
      </c>
      <c r="N394" s="5">
        <f>SUM(B394:M394)</f>
        <v>1799</v>
      </c>
      <c r="O394" s="3">
        <v>6600</v>
      </c>
      <c r="P394" s="3"/>
    </row>
    <row r="395" spans="1:16" x14ac:dyDescent="0.2">
      <c r="A395" s="2" t="s">
        <v>60</v>
      </c>
      <c r="B395" s="3">
        <v>500</v>
      </c>
      <c r="C395" s="5">
        <v>0</v>
      </c>
      <c r="D395" s="5">
        <v>0</v>
      </c>
      <c r="E395" s="5">
        <v>0</v>
      </c>
      <c r="F395" s="5" t="s">
        <v>37</v>
      </c>
      <c r="G395" s="5" t="s">
        <v>37</v>
      </c>
      <c r="H395" s="5" t="s">
        <v>37</v>
      </c>
      <c r="I395" s="5" t="s">
        <v>37</v>
      </c>
      <c r="J395" s="5" t="s">
        <v>37</v>
      </c>
      <c r="K395" s="5" t="s">
        <v>37</v>
      </c>
      <c r="L395" s="5" t="s">
        <v>37</v>
      </c>
      <c r="M395" s="5" t="s">
        <v>37</v>
      </c>
      <c r="N395" s="5">
        <f>SUM(B395:M395)</f>
        <v>500</v>
      </c>
      <c r="O395" s="3">
        <v>500</v>
      </c>
      <c r="P395" s="3"/>
    </row>
    <row r="396" spans="1:16" x14ac:dyDescent="0.2"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5"/>
      <c r="O396" s="3"/>
      <c r="P396" s="3"/>
    </row>
    <row r="397" spans="1:16" x14ac:dyDescent="0.2">
      <c r="A397" s="2" t="s">
        <v>51</v>
      </c>
      <c r="B397" s="3">
        <v>0</v>
      </c>
      <c r="C397" s="5">
        <v>0</v>
      </c>
      <c r="D397" s="5">
        <v>0</v>
      </c>
      <c r="E397" s="5">
        <v>0</v>
      </c>
      <c r="F397" s="5" t="s">
        <v>37</v>
      </c>
      <c r="G397" s="5" t="s">
        <v>37</v>
      </c>
      <c r="H397" s="5" t="s">
        <v>37</v>
      </c>
      <c r="I397" s="5" t="s">
        <v>37</v>
      </c>
      <c r="J397" s="5" t="s">
        <v>37</v>
      </c>
      <c r="K397" s="5" t="s">
        <v>37</v>
      </c>
      <c r="L397" s="5" t="s">
        <v>37</v>
      </c>
      <c r="M397" s="5" t="s">
        <v>37</v>
      </c>
      <c r="N397" s="5">
        <f>SUM(B397:M397)</f>
        <v>0</v>
      </c>
      <c r="O397" s="5">
        <v>0</v>
      </c>
      <c r="P397" s="3"/>
    </row>
    <row r="398" spans="1:16" x14ac:dyDescent="0.2">
      <c r="A398" s="2" t="s">
        <v>66</v>
      </c>
      <c r="B398" s="3">
        <v>825</v>
      </c>
      <c r="C398" s="5">
        <v>25</v>
      </c>
      <c r="D398" s="5">
        <v>725</v>
      </c>
      <c r="E398" s="5">
        <v>0</v>
      </c>
      <c r="F398" s="5" t="s">
        <v>37</v>
      </c>
      <c r="G398" s="5" t="s">
        <v>37</v>
      </c>
      <c r="H398" s="5" t="s">
        <v>37</v>
      </c>
      <c r="I398" s="5" t="s">
        <v>37</v>
      </c>
      <c r="J398" s="5" t="s">
        <v>37</v>
      </c>
      <c r="K398" s="5" t="s">
        <v>37</v>
      </c>
      <c r="L398" s="5" t="s">
        <v>37</v>
      </c>
      <c r="M398" s="5" t="s">
        <v>37</v>
      </c>
      <c r="N398" s="5">
        <f>SUM(B398:M398)</f>
        <v>1575</v>
      </c>
      <c r="O398" s="3">
        <v>2000</v>
      </c>
      <c r="P398" s="3"/>
    </row>
    <row r="399" spans="1:16" x14ac:dyDescent="0.2"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5"/>
      <c r="O399" s="3"/>
      <c r="P399" s="3"/>
    </row>
    <row r="400" spans="1:16" x14ac:dyDescent="0.2">
      <c r="A400" s="2" t="s">
        <v>61</v>
      </c>
      <c r="B400" s="3">
        <v>3368</v>
      </c>
      <c r="C400" s="5">
        <v>3063</v>
      </c>
      <c r="D400" s="5">
        <v>1794</v>
      </c>
      <c r="E400" s="5">
        <v>0</v>
      </c>
      <c r="F400" s="5" t="s">
        <v>37</v>
      </c>
      <c r="G400" s="5" t="s">
        <v>37</v>
      </c>
      <c r="H400" s="5" t="s">
        <v>37</v>
      </c>
      <c r="I400" s="5" t="s">
        <v>37</v>
      </c>
      <c r="J400" s="5" t="s">
        <v>37</v>
      </c>
      <c r="K400" s="5" t="s">
        <v>37</v>
      </c>
      <c r="L400" s="5" t="s">
        <v>37</v>
      </c>
      <c r="M400" s="5" t="s">
        <v>37</v>
      </c>
      <c r="N400" s="5">
        <f>SUM(B400:M400)</f>
        <v>8225</v>
      </c>
      <c r="O400" s="3">
        <v>9600</v>
      </c>
      <c r="P400" s="3"/>
    </row>
    <row r="401" spans="1:16" x14ac:dyDescent="0.2">
      <c r="A401" s="2" t="s">
        <v>62</v>
      </c>
      <c r="B401" s="3">
        <v>0</v>
      </c>
      <c r="C401" s="5">
        <v>0</v>
      </c>
      <c r="D401" s="5">
        <v>0</v>
      </c>
      <c r="E401" s="5">
        <v>0</v>
      </c>
      <c r="F401" s="5" t="s">
        <v>37</v>
      </c>
      <c r="G401" s="5" t="s">
        <v>37</v>
      </c>
      <c r="H401" s="5" t="s">
        <v>37</v>
      </c>
      <c r="I401" s="5" t="s">
        <v>37</v>
      </c>
      <c r="J401" s="5" t="s">
        <v>37</v>
      </c>
      <c r="K401" s="5" t="s">
        <v>37</v>
      </c>
      <c r="L401" s="5" t="s">
        <v>37</v>
      </c>
      <c r="M401" s="5" t="s">
        <v>37</v>
      </c>
      <c r="N401" s="5">
        <f>SUM(B401:M401)</f>
        <v>0</v>
      </c>
      <c r="O401" s="3">
        <v>0</v>
      </c>
      <c r="P401" s="3"/>
    </row>
    <row r="402" spans="1:16" x14ac:dyDescent="0.2"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5"/>
      <c r="O402" s="3"/>
      <c r="P402" s="3"/>
    </row>
    <row r="403" spans="1:16" x14ac:dyDescent="0.2">
      <c r="A403" s="42" t="s">
        <v>1</v>
      </c>
      <c r="B403" s="43">
        <f>SUM(B383:B389)+B391+B393+B394+B395+B397+B398+B400+B401</f>
        <v>21199</v>
      </c>
      <c r="C403" s="44">
        <f>SUM(C383:C389)+C391+C393+C394+C395+C397+C398+C400+C401</f>
        <v>7942</v>
      </c>
      <c r="D403" s="44">
        <f>SUM(D383:D389)+D391+D393+D394+D395+D397+D398+D400+D401</f>
        <v>7751</v>
      </c>
      <c r="E403" s="44">
        <f>SUM(E383:E389)+E391+E393+E394+E395+E397+E398+E400+E401</f>
        <v>16018</v>
      </c>
      <c r="F403" s="44" t="s">
        <v>37</v>
      </c>
      <c r="G403" s="44" t="s">
        <v>37</v>
      </c>
      <c r="H403" s="44" t="s">
        <v>37</v>
      </c>
      <c r="I403" s="44" t="s">
        <v>37</v>
      </c>
      <c r="J403" s="44" t="s">
        <v>37</v>
      </c>
      <c r="K403" s="44" t="s">
        <v>37</v>
      </c>
      <c r="L403" s="44" t="s">
        <v>37</v>
      </c>
      <c r="M403" s="44" t="s">
        <v>37</v>
      </c>
      <c r="N403" s="43">
        <f>SUM(N383:N389)+N391+N393+N394+N395+N397+N398+N400+N401</f>
        <v>52910</v>
      </c>
      <c r="O403" s="43">
        <f>SUM(O383:O389)+O391+O393+O394+O395+O397+O398+O400+O401</f>
        <v>231560</v>
      </c>
      <c r="P403" s="3"/>
    </row>
    <row r="404" spans="1:16" x14ac:dyDescent="0.2">
      <c r="A404" s="2" t="s">
        <v>67</v>
      </c>
      <c r="B404" s="3"/>
      <c r="C404" s="3"/>
      <c r="D404" s="3"/>
      <c r="E404" s="29"/>
      <c r="F404" s="29"/>
      <c r="G404" s="29"/>
      <c r="H404" s="29"/>
      <c r="I404" s="29"/>
      <c r="J404" s="29"/>
      <c r="K404" s="29"/>
      <c r="L404" s="29"/>
      <c r="M404" s="29"/>
      <c r="N404" s="3"/>
      <c r="P404" s="3"/>
    </row>
    <row r="405" spans="1:16" x14ac:dyDescent="0.2">
      <c r="A405" s="45" t="s">
        <v>39</v>
      </c>
      <c r="B405" s="45"/>
      <c r="C405" s="45"/>
      <c r="D405" s="45"/>
      <c r="E405" s="45"/>
      <c r="F405" s="45"/>
      <c r="G405" s="45"/>
      <c r="H405" s="45"/>
      <c r="I405" s="45"/>
      <c r="J405" s="45"/>
      <c r="K405" s="45"/>
      <c r="L405" s="45"/>
      <c r="M405" s="45"/>
      <c r="N405" s="45"/>
      <c r="O405" s="45"/>
    </row>
    <row r="406" spans="1:16" x14ac:dyDescent="0.2">
      <c r="A406" s="2" t="s">
        <v>52</v>
      </c>
    </row>
    <row r="407" spans="1:16" x14ac:dyDescent="0.2">
      <c r="A407" s="2" t="s">
        <v>65</v>
      </c>
    </row>
    <row r="408" spans="1:16" x14ac:dyDescent="0.2">
      <c r="A408" s="2" t="s">
        <v>47</v>
      </c>
    </row>
    <row r="409" spans="1:16" x14ac:dyDescent="0.2">
      <c r="A409" s="2" t="s">
        <v>64</v>
      </c>
    </row>
    <row r="410" spans="1:16" x14ac:dyDescent="0.2">
      <c r="A410" s="46" t="s">
        <v>63</v>
      </c>
    </row>
    <row r="411" spans="1:16" x14ac:dyDescent="0.2">
      <c r="A411" s="2" t="s">
        <v>54</v>
      </c>
    </row>
    <row r="412" spans="1:16" x14ac:dyDescent="0.2">
      <c r="A412" s="2" t="s">
        <v>97</v>
      </c>
    </row>
    <row r="413" spans="1:16" x14ac:dyDescent="0.2">
      <c r="A413" s="2" t="s">
        <v>44</v>
      </c>
    </row>
  </sheetData>
  <phoneticPr fontId="3" type="noConversion"/>
  <pageMargins left="0.41" right="0.31" top="0.64" bottom="0.49" header="0.5" footer="0.4"/>
  <pageSetup scale="6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8BC54C-B42D-49FD-A5DC-8029DFD2F04E}">
  <dimension ref="A1:N25"/>
  <sheetViews>
    <sheetView zoomScale="80" zoomScaleNormal="80" workbookViewId="0"/>
  </sheetViews>
  <sheetFormatPr defaultRowHeight="12.75" x14ac:dyDescent="0.2"/>
  <cols>
    <col min="1" max="1" width="44.7109375" style="48" customWidth="1"/>
    <col min="2" max="5" width="19.5703125" style="48" customWidth="1"/>
    <col min="6" max="16384" width="9.140625" style="48"/>
  </cols>
  <sheetData>
    <row r="1" spans="1:9" x14ac:dyDescent="0.2">
      <c r="A1" s="51" t="s">
        <v>71</v>
      </c>
      <c r="B1" s="52"/>
      <c r="C1" s="51"/>
      <c r="D1" s="51"/>
      <c r="E1" s="51"/>
    </row>
    <row r="2" spans="1:9" x14ac:dyDescent="0.2">
      <c r="B2" s="53"/>
    </row>
    <row r="3" spans="1:9" x14ac:dyDescent="0.2">
      <c r="A3" s="48" t="s">
        <v>72</v>
      </c>
      <c r="B3" s="54" t="s">
        <v>73</v>
      </c>
      <c r="C3" s="55" t="s">
        <v>56</v>
      </c>
      <c r="D3" s="55" t="s">
        <v>74</v>
      </c>
      <c r="E3" s="55" t="s">
        <v>75</v>
      </c>
    </row>
    <row r="4" spans="1:9" x14ac:dyDescent="0.2">
      <c r="A4" s="51"/>
      <c r="B4" s="56"/>
      <c r="C4" s="57">
        <v>39355</v>
      </c>
      <c r="D4" s="58" t="s">
        <v>76</v>
      </c>
      <c r="E4" s="58" t="s">
        <v>77</v>
      </c>
    </row>
    <row r="5" spans="1:9" x14ac:dyDescent="0.2">
      <c r="B5" s="59"/>
      <c r="E5" s="55" t="s">
        <v>78</v>
      </c>
    </row>
    <row r="6" spans="1:9" x14ac:dyDescent="0.2">
      <c r="A6" s="48" t="s">
        <v>79</v>
      </c>
      <c r="B6" s="53"/>
      <c r="C6" s="53"/>
      <c r="D6" s="53"/>
      <c r="E6" s="53"/>
      <c r="F6" s="53"/>
    </row>
    <row r="7" spans="1:9" x14ac:dyDescent="0.2">
      <c r="A7" s="60" t="s">
        <v>80</v>
      </c>
      <c r="B7" s="53">
        <v>24000</v>
      </c>
      <c r="C7" s="53">
        <v>24000</v>
      </c>
      <c r="D7" s="53">
        <f>+B7-C7</f>
        <v>0</v>
      </c>
      <c r="E7" s="53">
        <f>+C7/B7*100</f>
        <v>100</v>
      </c>
      <c r="F7" s="53"/>
      <c r="G7" s="53"/>
      <c r="H7" s="53"/>
      <c r="I7" s="61"/>
    </row>
    <row r="8" spans="1:9" x14ac:dyDescent="0.2">
      <c r="A8" s="60" t="s">
        <v>81</v>
      </c>
      <c r="B8" s="53">
        <v>22000</v>
      </c>
      <c r="C8" s="53">
        <v>21050</v>
      </c>
      <c r="D8" s="53">
        <f>+B8-C8</f>
        <v>950</v>
      </c>
      <c r="E8" s="53">
        <f>+C8/B8*100</f>
        <v>95.681818181818173</v>
      </c>
      <c r="F8" s="53"/>
      <c r="G8" s="53"/>
      <c r="H8" s="53"/>
      <c r="I8" s="61"/>
    </row>
    <row r="9" spans="1:9" x14ac:dyDescent="0.2">
      <c r="A9" s="60" t="s">
        <v>82</v>
      </c>
      <c r="B9" s="53">
        <v>8000</v>
      </c>
      <c r="C9" s="53">
        <v>8000</v>
      </c>
      <c r="D9" s="53">
        <f>+B9-C9</f>
        <v>0</v>
      </c>
      <c r="E9" s="53">
        <f>+C9/B9*100</f>
        <v>100</v>
      </c>
      <c r="F9" s="53"/>
      <c r="G9" s="53"/>
      <c r="H9" s="53"/>
      <c r="I9" s="61"/>
    </row>
    <row r="10" spans="1:9" x14ac:dyDescent="0.2">
      <c r="A10" s="60" t="s">
        <v>83</v>
      </c>
      <c r="B10" s="53">
        <v>32000</v>
      </c>
      <c r="C10" s="53">
        <v>30016</v>
      </c>
      <c r="D10" s="53">
        <f>+B10-C10</f>
        <v>1984</v>
      </c>
      <c r="E10" s="53">
        <f>+C10/B10*100</f>
        <v>93.8</v>
      </c>
      <c r="F10" s="53"/>
      <c r="G10" s="53"/>
      <c r="H10" s="53"/>
      <c r="I10" s="61"/>
    </row>
    <row r="11" spans="1:9" x14ac:dyDescent="0.2">
      <c r="A11" s="62" t="s">
        <v>84</v>
      </c>
      <c r="B11" s="63">
        <f>SUM(B7:B10)</f>
        <v>86000</v>
      </c>
      <c r="C11" s="63">
        <f>SUM(C7:C10)</f>
        <v>83066</v>
      </c>
      <c r="D11" s="53">
        <f>+B11-C11</f>
        <v>2934</v>
      </c>
      <c r="E11" s="53">
        <f>+C11/B11*100</f>
        <v>96.588372093023253</v>
      </c>
      <c r="F11" s="63"/>
      <c r="G11" s="63"/>
    </row>
    <row r="12" spans="1:9" x14ac:dyDescent="0.2">
      <c r="B12" s="59"/>
      <c r="E12" s="55"/>
    </row>
    <row r="13" spans="1:9" x14ac:dyDescent="0.2">
      <c r="A13" s="48" t="s">
        <v>85</v>
      </c>
      <c r="B13" s="53"/>
    </row>
    <row r="14" spans="1:9" x14ac:dyDescent="0.2">
      <c r="A14" s="60" t="s">
        <v>86</v>
      </c>
      <c r="B14" s="53">
        <v>24480</v>
      </c>
      <c r="C14" s="53">
        <v>24480</v>
      </c>
      <c r="D14" s="53">
        <f>B14-C14</f>
        <v>0</v>
      </c>
      <c r="E14" s="53">
        <f>+C14/B14*100</f>
        <v>100</v>
      </c>
    </row>
    <row r="15" spans="1:9" x14ac:dyDescent="0.2">
      <c r="A15" s="60" t="s">
        <v>87</v>
      </c>
      <c r="B15" s="53">
        <v>22440</v>
      </c>
      <c r="C15" s="53">
        <v>22439.61</v>
      </c>
      <c r="D15" s="53">
        <f>B15-C15</f>
        <v>0.38999999999941792</v>
      </c>
      <c r="E15" s="53">
        <f>+C15/B15*100</f>
        <v>99.998262032085563</v>
      </c>
    </row>
    <row r="16" spans="1:9" x14ac:dyDescent="0.2">
      <c r="A16" s="60" t="s">
        <v>88</v>
      </c>
      <c r="B16" s="53">
        <v>8160</v>
      </c>
      <c r="C16" s="53">
        <v>7680</v>
      </c>
      <c r="D16" s="53">
        <f>B16-C16</f>
        <v>480</v>
      </c>
      <c r="E16" s="53">
        <f>+C16/B16*100</f>
        <v>94.117647058823522</v>
      </c>
    </row>
    <row r="17" spans="1:14" x14ac:dyDescent="0.2">
      <c r="A17" s="60" t="s">
        <v>89</v>
      </c>
      <c r="B17" s="53">
        <v>32640</v>
      </c>
      <c r="C17" s="53">
        <v>31501.649000000001</v>
      </c>
      <c r="D17" s="53">
        <f>B17-C17</f>
        <v>1138.3509999999987</v>
      </c>
      <c r="E17" s="53">
        <f>+C17/B17*100</f>
        <v>96.512405024509803</v>
      </c>
    </row>
    <row r="18" spans="1:14" x14ac:dyDescent="0.2">
      <c r="A18" s="64" t="s">
        <v>84</v>
      </c>
      <c r="B18" s="52">
        <f>SUM(B14:B17)</f>
        <v>87720</v>
      </c>
      <c r="C18" s="52">
        <f>SUM(C14:C17)</f>
        <v>86101.259000000005</v>
      </c>
      <c r="D18" s="52">
        <f>B18-C18</f>
        <v>1618.7409999999945</v>
      </c>
      <c r="E18" s="52">
        <f>+C18/B18*100</f>
        <v>98.154650022799828</v>
      </c>
    </row>
    <row r="19" spans="1:14" x14ac:dyDescent="0.2">
      <c r="A19" s="48" t="s">
        <v>90</v>
      </c>
    </row>
    <row r="20" spans="1:14" ht="12.75" customHeight="1" x14ac:dyDescent="0.2">
      <c r="A20" s="48" t="s">
        <v>91</v>
      </c>
      <c r="F20" s="65"/>
      <c r="G20" s="65"/>
      <c r="H20" s="65"/>
      <c r="I20" s="65"/>
      <c r="J20" s="65"/>
      <c r="K20" s="65"/>
      <c r="L20" s="65"/>
      <c r="M20" s="65"/>
      <c r="N20" s="65"/>
    </row>
    <row r="21" spans="1:14" ht="12.75" customHeight="1" x14ac:dyDescent="0.2">
      <c r="A21" s="48" t="s">
        <v>92</v>
      </c>
      <c r="F21" s="65"/>
      <c r="G21" s="65"/>
      <c r="H21" s="65"/>
      <c r="I21" s="65"/>
      <c r="J21" s="65"/>
      <c r="K21" s="65"/>
      <c r="L21" s="65"/>
      <c r="M21" s="65"/>
      <c r="N21" s="65"/>
    </row>
    <row r="22" spans="1:14" x14ac:dyDescent="0.2">
      <c r="A22" s="48" t="s">
        <v>93</v>
      </c>
    </row>
    <row r="23" spans="1:14" x14ac:dyDescent="0.2">
      <c r="A23" s="48" t="s">
        <v>94</v>
      </c>
    </row>
    <row r="24" spans="1:14" x14ac:dyDescent="0.2">
      <c r="A24" s="48" t="s">
        <v>95</v>
      </c>
    </row>
    <row r="25" spans="1:14" x14ac:dyDescent="0.2">
      <c r="A25" s="48" t="s">
        <v>44</v>
      </c>
    </row>
  </sheetData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pany xmlns="http://schemas.microsoft.com/sharepoint/v3" xsi:nil="true"/>
    <TaxCatchAll xmlns="73fb875a-8af9-4255-b008-0995492d31cd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5F41949DA2A940B8D082ECAF8F142D" ma:contentTypeVersion="21" ma:contentTypeDescription="Create a new document." ma:contentTypeScope="" ma:versionID="b73ccf800b91c230019bb8f09638abd6">
  <xsd:schema xmlns:xsd="http://www.w3.org/2001/XMLSchema" xmlns:xs="http://www.w3.org/2001/XMLSchema" xmlns:p="http://schemas.microsoft.com/office/2006/metadata/properties" xmlns:ns1="http://schemas.microsoft.com/sharepoint/v3" xmlns:ns2="df38bbad-0bb0-41a7-b78f-084b382b3af7" xmlns:ns3="e9322675-4e6c-4dcb-b08b-f40420b09916" xmlns:ns5="73fb875a-8af9-4255-b008-0995492d31cd" targetNamespace="http://schemas.microsoft.com/office/2006/metadata/properties" ma:root="true" ma:fieldsID="13a5557626a4f63aab3a2090ba60733f" ns1:_="" ns2:_="" ns3:_="" ns5:_="">
    <xsd:import namespace="http://schemas.microsoft.com/sharepoint/v3"/>
    <xsd:import namespace="df38bbad-0bb0-41a7-b78f-084b382b3af7"/>
    <xsd:import namespace="e9322675-4e6c-4dcb-b08b-f40420b09916"/>
    <xsd:import namespace="73fb875a-8af9-4255-b008-0995492d31c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5:TaxCatchAll" minOccurs="0"/>
                <xsd:element ref="ns1:Compan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Company" ma:index="14" nillable="true" ma:displayName="Company" ma:internalName="Company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38bbad-0bb0-41a7-b78f-084b382b3a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322675-4e6c-4dcb-b08b-f40420b0991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fb875a-8af9-4255-b008-0995492d31cd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2fa8b7d3-41cc-4c68-b84f-83e196d43ada}" ma:internalName="TaxCatchAll" ma:showField="CatchAllData" ma:web="e9322675-4e6c-4dcb-b08b-f40420b0991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12" ma:displayName="Author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024544D-FE6C-401C-8AC3-D05FB4FDBF2F}">
  <ds:schemaRefs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dcmitype/"/>
    <ds:schemaRef ds:uri="e9322675-4e6c-4dcb-b08b-f40420b09916"/>
    <ds:schemaRef ds:uri="http://purl.org/dc/elements/1.1/"/>
    <ds:schemaRef ds:uri="df38bbad-0bb0-41a7-b78f-084b382b3af7"/>
    <ds:schemaRef ds:uri="http://www.w3.org/XML/1998/namespace"/>
    <ds:schemaRef ds:uri="http://schemas.openxmlformats.org/package/2006/metadata/core-properties"/>
    <ds:schemaRef ds:uri="http://schemas.microsoft.com/sharepoint/v3"/>
    <ds:schemaRef ds:uri="73fb875a-8af9-4255-b008-0995492d31cd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269577A0-CAD6-4C23-A067-CA263E6F3AD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172A670-6974-441C-ABA4-694296AD60D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f38bbad-0bb0-41a7-b78f-084b382b3af7"/>
    <ds:schemaRef ds:uri="e9322675-4e6c-4dcb-b08b-f40420b09916"/>
    <ds:schemaRef ds:uri="73fb875a-8af9-4255-b008-0995492d31c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Contents</vt:lpstr>
      <vt:lpstr>Table59a</vt:lpstr>
      <vt:lpstr>Table59b</vt:lpstr>
    </vt:vector>
  </TitlesOfParts>
  <Company>USDA, Economic Research Service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Table 59–U.S. sugar tariff-rate quota allocations and entries by month under free trade agreements, since fiscal year 2006</dc:title>
  <dc:subject>Agricultural Economics</dc:subject>
  <dc:creator>Vidalina Abadam</dc:creator>
  <cp:keywords>sugar, imports, CAFTA, Colombia FTA, Panama FTA</cp:keywords>
  <cp:lastModifiedBy>Abadam, Vidalina - REE-ERS</cp:lastModifiedBy>
  <dcterms:created xsi:type="dcterms:W3CDTF">2008-07-08T13:08:52Z</dcterms:created>
  <dcterms:modified xsi:type="dcterms:W3CDTF">2025-02-18T13:39:27Z</dcterms:modified>
  <cp:category/>
</cp:coreProperties>
</file>